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drawings/drawing4.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drawings/drawing5.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7.xml" ContentType="application/vnd.openxmlformats-officedocument.drawing+xml"/>
  <Override PartName="/xl/worksheets/sheet12.xml" ContentType="application/vnd.openxmlformats-officedocument.spreadsheetml.worksheet+xml"/>
  <Override PartName="/xl/drawings/drawing8.xml" ContentType="application/vnd.openxmlformats-officedocument.drawing+xml"/>
  <Override PartName="/xl/worksheets/sheet13.xml" ContentType="application/vnd.openxmlformats-officedocument.spreadsheetml.worksheet+xml"/>
  <Override PartName="/xl/drawings/drawing9.xml" ContentType="application/vnd.openxmlformats-officedocument.drawing+xml"/>
  <Override PartName="/xl/worksheets/sheet1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nual" sheetId="1" state="visible" r:id="rId1"/>
    <sheet xmlns:r="http://schemas.openxmlformats.org/officeDocument/2006/relationships" name="Products" sheetId="2" state="visible" r:id="rId2"/>
    <sheet xmlns:r="http://schemas.openxmlformats.org/officeDocument/2006/relationships" name="Repeat rate" sheetId="3" state="visible" r:id="rId3"/>
    <sheet xmlns:r="http://schemas.openxmlformats.org/officeDocument/2006/relationships" name="Offer history" sheetId="4" state="visible" r:id="rId4"/>
    <sheet xmlns:r="http://schemas.openxmlformats.org/officeDocument/2006/relationships" name="Unit economics" sheetId="5" state="visible" r:id="rId5"/>
    <sheet xmlns:r="http://schemas.openxmlformats.org/officeDocument/2006/relationships" name="Floor price" sheetId="6" state="visible" r:id="rId6"/>
    <sheet xmlns:r="http://schemas.openxmlformats.org/officeDocument/2006/relationships" name="Offer types" sheetId="7" state="visible" r:id="rId7"/>
    <sheet xmlns:r="http://schemas.openxmlformats.org/officeDocument/2006/relationships" name="Orders" sheetId="8" state="visible" r:id="rId8"/>
    <sheet xmlns:r="http://schemas.openxmlformats.org/officeDocument/2006/relationships" name="Buckets" sheetId="9" state="visible" r:id="rId9"/>
    <sheet xmlns:r="http://schemas.openxmlformats.org/officeDocument/2006/relationships" name="Thresholds" sheetId="10" state="visible" r:id="rId10"/>
    <sheet xmlns:r="http://schemas.openxmlformats.org/officeDocument/2006/relationships" name="Bought together" sheetId="11" state="visible" r:id="rId11"/>
    <sheet xmlns:r="http://schemas.openxmlformats.org/officeDocument/2006/relationships" name="Gift sets" sheetId="12" state="visible" r:id="rId12"/>
    <sheet xmlns:r="http://schemas.openxmlformats.org/officeDocument/2006/relationships" name="Build a box" sheetId="13" state="visible" r:id="rId13"/>
    <sheet xmlns:r="http://schemas.openxmlformats.org/officeDocument/2006/relationships" name="Stacking test" sheetId="14" state="visible" r:id="rId14"/>
  </sheets>
  <definedNames/>
  <calcPr calcId="124519" fullCalcOnLoad="1"/>
</workbook>
</file>

<file path=xl/styles.xml><?xml version="1.0" encoding="utf-8"?>
<styleSheet xmlns="http://schemas.openxmlformats.org/spreadsheetml/2006/main">
  <numFmts count="5">
    <numFmt numFmtId="164" formatCode="&quot;$&quot;#,##0.00"/>
    <numFmt numFmtId="165" formatCode="&quot;$&quot;#,##0"/>
    <numFmt numFmtId="166" formatCode="0.0%"/>
    <numFmt numFmtId="167" formatCode="0.00&quot;x&quot;"/>
    <numFmt numFmtId="168" formatCode="+0.0%;-0.0%"/>
  </numFmts>
  <fonts count="5">
    <font>
      <name val="Calibri"/>
      <family val="2"/>
      <color theme="1"/>
      <sz val="11"/>
      <scheme val="minor"/>
    </font>
    <font>
      <b val="1"/>
    </font>
    <font>
      <color rgb="00999999"/>
    </font>
    <font>
      <b val="1"/>
      <sz val="16"/>
    </font>
    <font>
      <b val="1"/>
      <color rgb="00FFFFFF"/>
      <sz val="13"/>
    </font>
  </fonts>
  <fills count="5">
    <fill>
      <patternFill/>
    </fill>
    <fill>
      <patternFill patternType="gray125"/>
    </fill>
    <fill>
      <patternFill patternType="solid">
        <fgColor rgb="00ECE9FB"/>
      </patternFill>
    </fill>
    <fill>
      <patternFill patternType="solid">
        <fgColor rgb="00FFF4C2"/>
      </patternFill>
    </fill>
    <fill>
      <patternFill patternType="solid">
        <fgColor rgb="00241C15"/>
      </patternFill>
    </fill>
  </fills>
  <borders count="1">
    <border>
      <left/>
      <right/>
      <top/>
      <bottom/>
      <diagonal/>
    </border>
  </borders>
  <cellStyleXfs count="1">
    <xf numFmtId="0" fontId="0" fillId="0" borderId="0"/>
  </cellStyleXfs>
  <cellXfs count="30">
    <xf numFmtId="0" fontId="0"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0" fillId="3" borderId="0" applyAlignment="1" pivotButton="0" quotePrefix="0" xfId="0">
      <alignment vertical="top" wrapText="1"/>
    </xf>
    <xf numFmtId="0" fontId="0" fillId="2" borderId="0" applyAlignment="1" pivotButton="0" quotePrefix="0" xfId="0">
      <alignment vertical="top" wrapText="1"/>
    </xf>
    <xf numFmtId="0" fontId="4" fillId="4" borderId="0" applyAlignment="1" pivotButton="0" quotePrefix="0" xfId="0">
      <alignment vertical="top" wrapText="1"/>
    </xf>
    <xf numFmtId="0" fontId="0" fillId="4" borderId="0" applyAlignment="1" pivotButton="0" quotePrefix="0" xfId="0">
      <alignment vertical="top" wrapText="1"/>
    </xf>
    <xf numFmtId="0" fontId="1" fillId="2" borderId="0" applyAlignment="1" pivotButton="0" quotePrefix="0" xfId="0">
      <alignment vertical="top" wrapText="1"/>
    </xf>
    <xf numFmtId="0" fontId="1" fillId="2" borderId="0" pivotButton="0" quotePrefix="0" xfId="0"/>
    <xf numFmtId="165" fontId="0" fillId="3" borderId="0" pivotButton="0" quotePrefix="0" xfId="0"/>
    <xf numFmtId="166" fontId="0" fillId="0" borderId="0" pivotButton="0" quotePrefix="0" xfId="0"/>
    <xf numFmtId="3" fontId="0" fillId="3" borderId="0" pivotButton="0" quotePrefix="0" xfId="0"/>
    <xf numFmtId="0" fontId="0" fillId="3" borderId="0" pivotButton="0" quotePrefix="0" xfId="0"/>
    <xf numFmtId="166" fontId="0" fillId="3" borderId="0" pivotButton="0" quotePrefix="0" xfId="0"/>
    <xf numFmtId="0" fontId="1" fillId="3" borderId="0" pivotButton="0" quotePrefix="0" xfId="0"/>
    <xf numFmtId="166" fontId="1" fillId="0" borderId="0" pivotButton="0" quotePrefix="0" xfId="0"/>
    <xf numFmtId="0" fontId="1" fillId="0" borderId="0" pivotButton="0" quotePrefix="0" xfId="0"/>
    <xf numFmtId="168" fontId="0" fillId="0" borderId="0" pivotButton="0" quotePrefix="0" xfId="0"/>
    <xf numFmtId="165" fontId="0" fillId="0" borderId="0" pivotButton="0" quotePrefix="0" xfId="0"/>
    <xf numFmtId="164" fontId="0" fillId="0" borderId="0" pivotButton="0" quotePrefix="0" xfId="0"/>
    <xf numFmtId="164" fontId="0" fillId="3" borderId="0" pivotButton="0" quotePrefix="0" xfId="0"/>
    <xf numFmtId="9" fontId="0" fillId="3" borderId="0" pivotButton="0" quotePrefix="0" xfId="0"/>
    <xf numFmtId="164" fontId="1" fillId="0" borderId="0" pivotButton="0" quotePrefix="0" xfId="0"/>
    <xf numFmtId="167" fontId="1" fillId="0" borderId="0" pivotButton="0" quotePrefix="0" xfId="0"/>
    <xf numFmtId="167" fontId="0" fillId="0" borderId="0" pivotButton="0" quotePrefix="0" xfId="0"/>
    <xf numFmtId="1" fontId="0" fillId="0" borderId="0" pivotButton="0" quotePrefix="0" xfId="0"/>
    <xf numFmtId="165" fontId="1" fillId="0" borderId="0" pivotButton="0" quotePrefix="0" xfId="0"/>
    <xf numFmtId="0" fontId="2" fillId="0" borderId="0" pivotButton="0" quotePrefix="0" xfId="0"/>
    <xf numFmtId="1" fontId="0" fillId="3" borderId="0" pivotButton="0" quotePrefix="0" xfId="0"/>
    <xf numFmtId="0" fontId="1"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Conversion rate by product</a:t>
            </a:r>
          </a:p>
        </rich>
      </tx>
    </title>
    <plotArea>
      <barChart>
        <barDir val="bar"/>
        <grouping val="clustered"/>
        <ser>
          <idx val="0"/>
          <order val="0"/>
          <tx>
            <strRef>
              <f>'Products'!I1</f>
            </strRef>
          </tx>
          <spPr>
            <a:solidFill xmlns:a="http://schemas.openxmlformats.org/drawingml/2006/main">
              <a:srgbClr val="5C4A9E"/>
            </a:solidFill>
            <a:ln xmlns:a="http://schemas.openxmlformats.org/drawingml/2006/main">
              <a:solidFill>
                <a:srgbClr val="5C4A9E"/>
              </a:solidFill>
              <a:prstDash val="solid"/>
            </a:ln>
          </spPr>
          <cat>
            <numRef>
              <f>'Products'!$A$2:$A$7</f>
            </numRef>
          </cat>
          <val>
            <numRef>
              <f>'Products'!$I$2:$I$7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Average repeat rate, months 1-3, by first-order product</a:t>
            </a:r>
          </a:p>
        </rich>
      </tx>
    </title>
    <plotArea>
      <barChart>
        <barDir val="bar"/>
        <grouping val="clustered"/>
        <ser>
          <idx val="0"/>
          <order val="0"/>
          <tx>
            <strRef>
              <f>'Repeat rate'!I1</f>
            </strRef>
          </tx>
          <spPr>
            <a:solidFill xmlns:a="http://schemas.openxmlformats.org/drawingml/2006/main">
              <a:srgbClr val="5C4A9E"/>
            </a:solidFill>
            <a:ln xmlns:a="http://schemas.openxmlformats.org/drawingml/2006/main">
              <a:solidFill>
                <a:srgbClr val="5C4A9E"/>
              </a:solidFill>
              <a:prstDash val="solid"/>
            </a:ln>
          </spPr>
          <cat>
            <numRef>
              <f>'Repeat rate'!$A$2:$A$8</f>
            </numRef>
          </cat>
          <val>
            <numRef>
              <f>'Repeat rate'!$I$2:$I$8</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Contribution per order, by offer</a:t>
            </a:r>
          </a:p>
        </rich>
      </tx>
    </title>
    <plotArea>
      <barChart>
        <barDir val="bar"/>
        <grouping val="clustered"/>
        <ser>
          <idx val="0"/>
          <order val="0"/>
          <tx>
            <strRef>
              <f>'Offer history'!M1</f>
            </strRef>
          </tx>
          <spPr>
            <a:solidFill xmlns:a="http://schemas.openxmlformats.org/drawingml/2006/main">
              <a:srgbClr val="5C4A9E"/>
            </a:solidFill>
            <a:ln xmlns:a="http://schemas.openxmlformats.org/drawingml/2006/main">
              <a:solidFill>
                <a:srgbClr val="5C4A9E"/>
              </a:solidFill>
              <a:prstDash val="solid"/>
            </a:ln>
          </spPr>
          <cat>
            <numRef>
              <f>'Offer history'!$A$2:$A$5</f>
            </numRef>
          </cat>
          <val>
            <numRef>
              <f>'Offer history'!$M$2:$M$5</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Where the sale price goes, % of the price after discount</a:t>
            </a:r>
          </a:p>
        </rich>
      </tx>
    </title>
    <plotArea>
      <barChart>
        <barDir val="bar"/>
        <grouping val="clustered"/>
        <ser>
          <idx val="0"/>
          <order val="0"/>
          <tx>
            <strRef>
              <f>'Unit economics'!D6</f>
            </strRef>
          </tx>
          <spPr>
            <a:solidFill xmlns:a="http://schemas.openxmlformats.org/drawingml/2006/main">
              <a:srgbClr val="5C4A9E"/>
            </a:solidFill>
            <a:ln xmlns:a="http://schemas.openxmlformats.org/drawingml/2006/main">
              <a:solidFill>
                <a:srgbClr val="5C4A9E"/>
              </a:solidFill>
              <a:prstDash val="solid"/>
            </a:ln>
          </spPr>
          <invertIfNegative val="0"/>
          <cat>
            <numRef>
              <f>'Unit economics'!$A$7:$A$18</f>
            </numRef>
          </cat>
          <val>
            <numRef>
              <f>'Unit economics'!$D$7:$D$18</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Profit after your CAC, by offer</a:t>
            </a:r>
          </a:p>
        </rich>
      </tx>
    </title>
    <plotArea>
      <barChart>
        <barDir val="bar"/>
        <grouping val="clustered"/>
        <ser>
          <idx val="0"/>
          <order val="0"/>
          <tx>
            <strRef>
              <f>'Offer types'!M1</f>
            </strRef>
          </tx>
          <spPr>
            <a:solidFill xmlns:a="http://schemas.openxmlformats.org/drawingml/2006/main">
              <a:srgbClr val="5C4A9E"/>
            </a:solidFill>
            <a:ln xmlns:a="http://schemas.openxmlformats.org/drawingml/2006/main">
              <a:solidFill>
                <a:srgbClr val="5C4A9E"/>
              </a:solidFill>
              <a:prstDash val="solid"/>
            </a:ln>
          </spPr>
          <invertIfNegative val="0"/>
          <cat>
            <numRef>
              <f>'Offer types'!$A$2:$A$10</f>
            </numRef>
          </cat>
          <val>
            <numRef>
              <f>'Offer types'!$M$2:$M$10</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Order value distribution</a:t>
            </a:r>
          </a:p>
        </rich>
      </tx>
    </title>
    <plotArea>
      <barChart>
        <barDir val="col"/>
        <grouping val="clustered"/>
        <ser>
          <idx val="0"/>
          <order val="0"/>
          <tx>
            <strRef>
              <f>'Buckets'!C1</f>
            </strRef>
          </tx>
          <spPr>
            <a:solidFill xmlns:a="http://schemas.openxmlformats.org/drawingml/2006/main">
              <a:srgbClr val="5C4A9E"/>
            </a:solidFill>
            <a:ln xmlns:a="http://schemas.openxmlformats.org/drawingml/2006/main">
              <a:solidFill>
                <a:srgbClr val="5C4A9E"/>
              </a:solidFill>
              <a:prstDash val="solid"/>
            </a:ln>
          </spPr>
          <cat>
            <numRef>
              <f>'Buckets'!$B$2:$B$21</f>
            </numRef>
          </cat>
          <val>
            <numRef>
              <f>'Buckets'!$C$2:$C$21</f>
            </numRef>
          </val>
        </ser>
        <gapWidth val="30"/>
        <axId val="10"/>
        <axId val="100"/>
      </barChart>
      <catAx>
        <axId val="10"/>
        <scaling>
          <orientation val="minMax"/>
        </scaling>
        <axPos val="l"/>
        <title>
          <tx>
            <rich>
              <a:bodyPr xmlns:a="http://schemas.openxmlformats.org/drawingml/2006/main"/>
              <a:p xmlns:a="http://schemas.openxmlformats.org/drawingml/2006/main">
                <a:pPr>
                  <a:defRPr/>
                </a:pPr>
                <a:r>
                  <a:t>Order value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Orders</a:t>
                </a:r>
              </a:p>
            </rich>
          </tx>
        </title>
        <majorTickMark val="none"/>
        <minorTickMark val="none"/>
        <crossAx val="10"/>
      </valAx>
    </plotArea>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Orders that contained each combination</a:t>
            </a:r>
          </a:p>
        </rich>
      </tx>
    </title>
    <plotArea>
      <barChart>
        <barDir val="bar"/>
        <grouping val="clustered"/>
        <ser>
          <idx val="0"/>
          <order val="0"/>
          <tx>
            <strRef>
              <f>'Bought together'!B1</f>
            </strRef>
          </tx>
          <spPr>
            <a:solidFill xmlns:a="http://schemas.openxmlformats.org/drawingml/2006/main">
              <a:srgbClr val="5C4A9E"/>
            </a:solidFill>
            <a:ln xmlns:a="http://schemas.openxmlformats.org/drawingml/2006/main">
              <a:solidFill>
                <a:srgbClr val="5C4A9E"/>
              </a:solidFill>
              <a:prstDash val="solid"/>
            </a:ln>
          </spPr>
          <cat>
            <numRef>
              <f>'Bought together'!$A$2:$A$9</f>
            </numRef>
          </cat>
          <val>
            <numRef>
              <f>'Bought together'!$B$2:$B$9</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Orders</a:t>
                </a:r>
              </a:p>
            </rich>
          </tx>
        </title>
        <majorTickMark val="none"/>
        <minorTickMark val="none"/>
        <crossAx val="10"/>
      </valAx>
    </plotArea>
    <plotVisOnly val="1"/>
    <dispBlanksAs val="gap"/>
  </chart>
</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a:pPr>
            <a:r>
              <a:t>Each set: floor, set price and parts bought separately</a:t>
            </a:r>
          </a:p>
        </rich>
      </tx>
    </title>
    <plotArea>
      <barChart>
        <barDir val="col"/>
        <grouping val="clustered"/>
        <ser>
          <idx val="0"/>
          <order val="0"/>
          <tx>
            <strRef>
              <f>'Gift sets'!L1</f>
            </strRef>
          </tx>
          <spPr>
            <a:solidFill xmlns:a="http://schemas.openxmlformats.org/drawingml/2006/main">
              <a:srgbClr val="B42318"/>
            </a:solidFill>
            <a:ln xmlns:a="http://schemas.openxmlformats.org/drawingml/2006/main">
              <a:solidFill>
                <a:srgbClr val="B42318"/>
              </a:solidFill>
              <a:prstDash val="solid"/>
            </a:ln>
          </spPr>
          <cat>
            <numRef>
              <f>'Gift sets'!$A$2:$A$4</f>
            </numRef>
          </cat>
          <val>
            <numRef>
              <f>'Gift sets'!$L$2:$L$4</f>
            </numRef>
          </val>
        </ser>
        <ser>
          <idx val="1"/>
          <order val="1"/>
          <tx>
            <strRef>
              <f>'Gift sets'!D1</f>
            </strRef>
          </tx>
          <spPr>
            <a:solidFill xmlns:a="http://schemas.openxmlformats.org/drawingml/2006/main">
              <a:srgbClr val="5C4A9E"/>
            </a:solidFill>
            <a:ln xmlns:a="http://schemas.openxmlformats.org/drawingml/2006/main">
              <a:solidFill>
                <a:srgbClr val="5C4A9E"/>
              </a:solidFill>
              <a:prstDash val="solid"/>
            </a:ln>
          </spPr>
          <cat>
            <numRef>
              <f>'Gift sets'!$A$2:$A$4</f>
            </numRef>
          </cat>
          <val>
            <numRef>
              <f>'Gift sets'!$D$2:$D$4</f>
            </numRef>
          </val>
        </ser>
        <ser>
          <idx val="2"/>
          <order val="2"/>
          <tx>
            <strRef>
              <f>'Gift sets'!C1</f>
            </strRef>
          </tx>
          <spPr>
            <a:solidFill xmlns:a="http://schemas.openxmlformats.org/drawingml/2006/main">
              <a:srgbClr val="B9B0E6"/>
            </a:solidFill>
            <a:ln xmlns:a="http://schemas.openxmlformats.org/drawingml/2006/main">
              <a:solidFill>
                <a:srgbClr val="B9B0E6"/>
              </a:solidFill>
              <a:prstDash val="solid"/>
            </a:ln>
          </spPr>
          <cat>
            <numRef>
              <f>'Gift sets'!$A$2:$A$4</f>
            </numRef>
          </cat>
          <val>
            <numRef>
              <f>'Gift sets'!$C$2:$C$4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Dollars</a:t>
                </a:r>
              </a:p>
            </rich>
          </tx>
        </title>
        <majorTickMark val="none"/>
        <minorTickMark val="none"/>
        <crossAx val="10"/>
      </valAx>
    </plotArea>
    <legend>
      <legendPos val="r"/>
    </legend>
    <plotVisOnly val="1"/>
    <dispBlanksAs val="gap"/>
  </chart>
</chartSpace>
</file>

<file path=xl/charts/chart9.xml><?xml version="1.0" encoding="utf-8"?>
<chartSpace xmlns="http://schemas.openxmlformats.org/drawingml/2006/chart">
  <chart>
    <title>
      <tx>
        <rich>
          <a:bodyPr xmlns:a="http://schemas.openxmlformats.org/drawingml/2006/main"/>
          <a:p xmlns:a="http://schemas.openxmlformats.org/drawingml/2006/main">
            <a:pPr>
              <a:defRPr/>
            </a:pPr>
            <a:r>
              <a:t>Price of each item in the box</a:t>
            </a:r>
          </a:p>
        </rich>
      </tx>
    </title>
    <plotArea>
      <barChart>
        <barDir val="bar"/>
        <grouping val="clustered"/>
        <ser>
          <idx val="0"/>
          <order val="0"/>
          <tx>
            <strRef>
              <f>'Build a box'!B1</f>
            </strRef>
          </tx>
          <spPr>
            <a:solidFill xmlns:a="http://schemas.openxmlformats.org/drawingml/2006/main">
              <a:srgbClr val="5C4A9E"/>
            </a:solidFill>
            <a:ln xmlns:a="http://schemas.openxmlformats.org/drawingml/2006/main">
              <a:solidFill>
                <a:srgbClr val="5C4A9E"/>
              </a:solidFill>
              <a:prstDash val="solid"/>
            </a:ln>
          </spPr>
          <cat>
            <numRef>
              <f>'Build a box'!$A$2:$A$8</f>
            </numRef>
          </cat>
          <val>
            <numRef>
              <f>'Build a box'!$B$2:$B$8</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_rels/drawing4.xml.rels><Relationships xmlns="http://schemas.openxmlformats.org/package/2006/relationships"><Relationship Type="http://schemas.openxmlformats.org/officeDocument/2006/relationships/chart" Target="/xl/charts/chart4.xml" Id="rId1"/></Relationships>
</file>

<file path=xl/drawings/_rels/drawing5.xml.rels><Relationships xmlns="http://schemas.openxmlformats.org/package/2006/relationships"><Relationship Type="http://schemas.openxmlformats.org/officeDocument/2006/relationships/chart" Target="/xl/charts/chart5.xml" Id="rId1"/></Relationships>
</file>

<file path=xl/drawings/_rels/drawing6.xml.rels><Relationships xmlns="http://schemas.openxmlformats.org/package/2006/relationships"><Relationship Type="http://schemas.openxmlformats.org/officeDocument/2006/relationships/chart" Target="/xl/charts/chart6.xml" Id="rId1"/></Relationships>
</file>

<file path=xl/drawings/_rels/drawing7.xml.rels><Relationships xmlns="http://schemas.openxmlformats.org/package/2006/relationships"><Relationship Type="http://schemas.openxmlformats.org/officeDocument/2006/relationships/chart" Target="/xl/charts/chart7.xml" Id="rId1"/></Relationships>
</file>

<file path=xl/drawings/_rels/drawing8.xml.rels><Relationships xmlns="http://schemas.openxmlformats.org/package/2006/relationships"><Relationship Type="http://schemas.openxmlformats.org/officeDocument/2006/relationships/chart" Target="/xl/charts/chart8.xml" Id="rId1"/></Relationships>
</file>

<file path=xl/drawings/_rels/drawing9.xml.rels><Relationships xmlns="http://schemas.openxmlformats.org/package/2006/relationships"><Relationship Type="http://schemas.openxmlformats.org/officeDocument/2006/relationships/chart" Target="/xl/charts/chart9.xml" Id="rId1"/></Relationships>
</file>

<file path=xl/drawings/drawing1.xml><?xml version="1.0" encoding="utf-8"?>
<wsDr xmlns="http://schemas.openxmlformats.org/drawingml/2006/spreadsheetDrawing">
  <oneCellAnchor>
    <from>
      <col>0</col>
      <colOff>0</colOff>
      <row>9</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10</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0</col>
      <colOff>0</colOff>
      <row>7</row>
      <rowOff>0</rowOff>
    </from>
    <ext cx="648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0</col>
      <colOff>0</colOff>
      <row>22</row>
      <rowOff>0</rowOff>
    </from>
    <ext cx="720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0</col>
      <colOff>0</colOff>
      <row>12</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4</col>
      <colOff>0</colOff>
      <row>1</row>
      <rowOff>0</rowOff>
    </from>
    <ext cx="792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7.xml><?xml version="1.0" encoding="utf-8"?>
<wsDr xmlns="http://schemas.openxmlformats.org/drawingml/2006/spreadsheetDrawing">
  <oneCellAnchor>
    <from>
      <col>6</col>
      <colOff>0</colOff>
      <row>5</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8.xml><?xml version="1.0" encoding="utf-8"?>
<wsDr xmlns="http://schemas.openxmlformats.org/drawingml/2006/spreadsheetDrawing">
  <oneCellAnchor>
    <from>
      <col>1</col>
      <colOff>0</colOff>
      <row>6</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9.xml><?xml version="1.0" encoding="utf-8"?>
<wsDr xmlns="http://schemas.openxmlformats.org/drawingml/2006/spreadsheetDrawing">
  <oneCellAnchor>
    <from>
      <col>0</col>
      <colOff>0</colOff>
      <row>11</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_rels/sheet5.xml.rels><Relationships xmlns="http://schemas.openxmlformats.org/package/2006/relationships"><Relationship Type="http://schemas.openxmlformats.org/officeDocument/2006/relationships/drawing" Target="/xl/drawings/drawing4.xml" Id="rId1"/></Relationships>
</file>

<file path=xl/worksheets/_rels/sheet7.xml.rels><Relationships xmlns="http://schemas.openxmlformats.org/package/2006/relationships"><Relationship Type="http://schemas.openxmlformats.org/officeDocument/2006/relationships/drawing" Target="/xl/drawings/drawing5.xml" Id="rId1"/></Relationships>
</file>

<file path=xl/worksheets/_rels/sheet8.xml.rels><Relationships xmlns="http://schemas.openxmlformats.org/package/2006/relationships"><Relationship Type="http://schemas.openxmlformats.org/officeDocument/2006/relationships/drawing" Target="/xl/drawings/drawing6.xml" Id="rId1"/></Relationships>
</file>

<file path=xl/worksheets/_rels/sheet11.xml.rels><Relationships xmlns="http://schemas.openxmlformats.org/package/2006/relationships"><Relationship Type="http://schemas.openxmlformats.org/officeDocument/2006/relationships/drawing" Target="/xl/drawings/drawing7.xml" Id="rId1"/></Relationships>
</file>

<file path=xl/worksheets/_rels/sheet12.xml.rels><Relationships xmlns="http://schemas.openxmlformats.org/package/2006/relationships"><Relationship Type="http://schemas.openxmlformats.org/officeDocument/2006/relationships/drawing" Target="/xl/drawings/drawing8.xml" Id="rId1"/></Relationships>
</file>

<file path=xl/worksheets/_rels/sheet13.xml.rels><Relationships xmlns="http://schemas.openxmlformats.org/package/2006/relationships"><Relationship Type="http://schemas.openxmlformats.org/officeDocument/2006/relationships/drawing" Target="/xl/drawings/drawing9.xml" Id="rId1"/></Relationships>
</file>

<file path=xl/worksheets/sheet1.xml><?xml version="1.0" encoding="utf-8"?>
<worksheet xmlns="http://schemas.openxmlformats.org/spreadsheetml/2006/main">
  <sheetPr>
    <outlinePr summaryBelow="1" summaryRight="1"/>
    <pageSetUpPr/>
  </sheetPr>
  <dimension ref="A1:B96"/>
  <sheetViews>
    <sheetView showGridLines="0" workbookViewId="0">
      <selection activeCell="A1" sqref="A1"/>
    </sheetView>
  </sheetViews>
  <sheetFormatPr baseColWidth="8" defaultRowHeight="15"/>
  <cols>
    <col width="28" customWidth="1" min="1" max="1"/>
    <col width="110" customWidth="1" min="2" max="2"/>
  </cols>
  <sheetData>
    <row r="1">
      <c r="A1" s="1" t="inlineStr">
        <is>
          <t>Black Friday offer workbook: manual</t>
        </is>
      </c>
      <c r="B1" s="2" t="n"/>
    </row>
    <row r="2">
      <c r="A2" s="2" t="inlineStr"/>
      <c r="B2" s="2" t="inlineStr">
        <is>
          <t>From Zappush's BFCM 2026 playbook (zappush.com/resources/bfcm-2026). Each tab answers one question about your Black Friday offer. Work through them in order: what to discount (Part I), where free shipping and gifts unlock (Part II), and which bundles to sell (Part III).</t>
        </is>
      </c>
    </row>
    <row r="3">
      <c r="A3" s="2" t="inlineStr"/>
      <c r="B3" s="2" t="inlineStr">
        <is>
          <t>The sample is an illustrative skincare store, not a real one. The playbook pages use the same numbers, so you can read a step on the page, see it here, then paste your own numbers over the sample.</t>
        </is>
      </c>
    </row>
    <row r="4">
      <c r="A4" s="3" t="inlineStr"/>
      <c r="B4" s="2" t="inlineStr">
        <is>
          <t>Yellow cells: yours to fill in or paste over.</t>
        </is>
      </c>
    </row>
    <row r="5">
      <c r="A5" s="4" t="inlineStr"/>
      <c r="B5" s="2" t="inlineStr">
        <is>
          <t>Purple cells and the charts: worked out for you. Don't type over them.</t>
        </is>
      </c>
    </row>
    <row r="6">
      <c r="A6" s="2" t="n"/>
      <c r="B6" s="2" t="n"/>
    </row>
    <row r="7">
      <c r="A7" s="5" t="inlineStr">
        <is>
          <t>The tabs</t>
        </is>
      </c>
      <c r="B7" s="6" t="n"/>
    </row>
    <row r="8">
      <c r="A8" s="7" t="inlineStr">
        <is>
          <t>Products</t>
        </is>
      </c>
      <c r="B8" s="2" t="inlineStr">
        <is>
          <t>Which products should carry the offer to new customers? (Part I, step 1)</t>
        </is>
      </c>
    </row>
    <row r="9">
      <c r="A9" s="7" t="inlineStr">
        <is>
          <t>Repeat rate</t>
        </is>
      </c>
      <c r="B9" s="2" t="inlineStr">
        <is>
          <t>Do the customers a product brings in come back more than average? (Part I, step 1)</t>
        </is>
      </c>
    </row>
    <row r="10">
      <c r="A10" s="7" t="inlineStr">
        <is>
          <t>Offer history</t>
        </is>
      </c>
      <c r="B10" s="2" t="inlineStr">
        <is>
          <t>Which of last year's offers earned the most, and brought customers back? (Part I, step 1)</t>
        </is>
      </c>
    </row>
    <row r="11">
      <c r="A11" s="7" t="inlineStr">
        <is>
          <t>Unit economics</t>
        </is>
      </c>
      <c r="B11" s="2" t="inlineStr">
        <is>
          <t>What does one order cost you, line by line, and what share of the sale price does each line take? (Part I, step 2)</t>
        </is>
      </c>
    </row>
    <row r="12">
      <c r="A12" s="7" t="inlineStr">
        <is>
          <t>Floor price</t>
        </is>
      </c>
      <c r="B12" s="2" t="inlineStr">
        <is>
          <t>How much discount can each product take before an order loses money? (Part I, step 2)</t>
        </is>
      </c>
    </row>
    <row r="13">
      <c r="A13" s="7" t="inlineStr">
        <is>
          <t>Offer types</t>
        </is>
      </c>
      <c r="B13" s="2" t="inlineStr">
        <is>
          <t>Which kind of offer (percent off, buy X get Y, packs, a gift) keeps the most profit? (Part I, step 2)</t>
        </is>
      </c>
    </row>
    <row r="14">
      <c r="A14" s="7" t="inlineStr">
        <is>
          <t>Orders</t>
        </is>
      </c>
      <c r="B14" s="2" t="inlineStr">
        <is>
          <t>Paste your orders here. Holds the order-value chart. (Part II)</t>
        </is>
      </c>
    </row>
    <row r="15">
      <c r="A15" s="7" t="inlineStr">
        <is>
          <t>Buckets</t>
        </is>
      </c>
      <c r="B15" s="2" t="inlineStr">
        <is>
          <t>How many orders fall in each price range, and where are the busy ranges? (Part II)</t>
        </is>
      </c>
    </row>
    <row r="16">
      <c r="A16" s="7" t="inlineStr">
        <is>
          <t>Thresholds</t>
        </is>
      </c>
      <c r="B16" s="2" t="inlineStr">
        <is>
          <t>Where should free shipping and gifts unlock? (Part II)</t>
        </is>
      </c>
    </row>
    <row r="17">
      <c r="A17" s="7" t="inlineStr">
        <is>
          <t>Bought together</t>
        </is>
      </c>
      <c r="B17" s="2" t="inlineStr">
        <is>
          <t>Which products do customers already buy in the same order? (Part III, step 1)</t>
        </is>
      </c>
    </row>
    <row r="18">
      <c r="A18" s="7" t="inlineStr">
        <is>
          <t>Gift sets</t>
        </is>
      </c>
      <c r="B18" s="2" t="inlineStr">
        <is>
          <t>Which three gift sets, at which prices, and do they make money? (Part III, step 2)</t>
        </is>
      </c>
    </row>
    <row r="19">
      <c r="A19" s="7" t="inlineStr">
        <is>
          <t>Build a box</t>
        </is>
      </c>
      <c r="B19" s="2" t="inlineStr">
        <is>
          <t>Is a pick-your-own box safe when the shopper picks the most expensive items? (Part III, step 3)</t>
        </is>
      </c>
    </row>
    <row r="20">
      <c r="A20" s="7" t="inlineStr">
        <is>
          <t>Stacking test</t>
        </is>
      </c>
      <c r="B20" s="2" t="inlineStr">
        <is>
          <t>Do your discounts add up at checkout the way you planned? (Part III)</t>
        </is>
      </c>
    </row>
    <row r="21">
      <c r="A21" s="2" t="n"/>
      <c r="B21" s="2" t="n"/>
    </row>
    <row r="22">
      <c r="A22" s="5" t="inlineStr">
        <is>
          <t>Products</t>
        </is>
      </c>
      <c r="B22" s="6" t="n"/>
    </row>
    <row r="23">
      <c r="A23" s="7" t="inlineStr">
        <is>
          <t>Where the numbers come from</t>
        </is>
      </c>
      <c r="B23" s="2" t="inlineStr">
        <is>
          <t>Shopify admin &gt; Analytics &gt; Reports &gt; Total sales by product: Gross sales and Sales reversals, last 90 days. Google Analytics 4 &gt; Reports &gt; Ecommerce purchases: Items viewed, Items added to cart, Items purchased. Shopify &gt; Analytics &gt; Reports &gt; Customer cohort analysis, Cohort definition &gt; First order &gt; Product name: Higher or Lower than the store's repeat rate.</t>
        </is>
      </c>
    </row>
    <row r="24">
      <c r="A24" s="7" t="inlineStr">
        <is>
          <t>Steps</t>
        </is>
      </c>
      <c r="B24" s="2" t="inlineStr">
        <is>
          <t>1. Paste one product per row into columns A to G. 2. Column J fills in from the Repeat rate tab; use the same product names. 3. Type Yes in K for products launched in the last 90 days. 4. Read column L.</t>
        </is>
      </c>
    </row>
    <row r="25">
      <c r="A25" s="7" t="inlineStr">
        <is>
          <t>How it is worked out</t>
        </is>
      </c>
      <c r="B25" s="2" t="inlineStr">
        <is>
          <t>Reversal rate = sales reversals / gross sales. Conversion rate = items purchased / items viewed. Column L checks in this order: new launch (past customers only), reversal rate above your limit in O3 (leave out), conversion rate under three quarters of the average in O2 (leave out), customers come back more (best for new customers), otherwise use to win new customers.</t>
        </is>
      </c>
    </row>
    <row r="26">
      <c r="A26" s="7" t="inlineStr">
        <is>
          <t>In the sample</t>
        </is>
      </c>
      <c r="B26" s="2" t="inlineStr">
        <is>
          <t>The serum is best for new customers. The moisturizer's 13% reversal rate is above the 10% limit. The cleanser converts at 1.2% against a 2.1% average, so it works as an add-on, not as the headline.</t>
        </is>
      </c>
    </row>
    <row r="27">
      <c r="A27" s="2" t="n"/>
      <c r="B27" s="2" t="n"/>
    </row>
    <row r="28">
      <c r="A28" s="5" t="inlineStr">
        <is>
          <t>Repeat rate</t>
        </is>
      </c>
      <c r="B28" s="6" t="n"/>
    </row>
    <row r="29">
      <c r="A29" s="7" t="inlineStr">
        <is>
          <t>What it answers</t>
        </is>
      </c>
      <c r="B29" s="2" t="inlineStr">
        <is>
          <t>Which products bring in customers who come back. You pay to win a new customer either way, so win the ones who order again.</t>
        </is>
      </c>
    </row>
    <row r="30">
      <c r="A30" s="7" t="inlineStr">
        <is>
          <t>Where the numbers come from</t>
        </is>
      </c>
      <c r="B30" s="2" t="inlineStr">
        <is>
          <t>Shopify admin &gt; Analytics &gt; Reports &gt; Customer cohort analysis. Set Metric to number of customers and Intervals to months, and pick dates that cover cohorts at least 3 months old. First, with no filter, for the store row. Then open Cohort definition, click the First order filter and filter by Product name, one product at a time. Export each view and add up, across the cohorts, the customers in their first month and the customers who ordered in months 1, 2 and 3.</t>
        </is>
      </c>
    </row>
    <row r="31">
      <c r="A31" s="7" t="inlineStr">
        <is>
          <t>Steps</t>
        </is>
      </c>
      <c r="B31" s="2" t="inlineStr">
        <is>
          <t>1. Row 2 is the whole store. 2. One row per product: customers, and the customers who ordered in months 1, 2 and 3. 3. Set the fewest customers you trust in N2 (100 in the sample). 4. Read column J. Products copies it into its Repeat column automatically.</t>
        </is>
      </c>
    </row>
    <row r="32">
      <c r="A32" s="7" t="inlineStr">
        <is>
          <t>How it is worked out</t>
        </is>
      </c>
      <c r="B32" s="2" t="inlineStr">
        <is>
          <t>Month N rate = customers who ordered in month N / customers. Average, months 1-3 = (month 1 + month 2 + month 3) / (3 x customers). Column J: fewer customers than N2 = too few to judge; average above the store row = Higher; otherwise Lower.</t>
        </is>
      </c>
    </row>
    <row r="33">
      <c r="A33" s="7" t="inlineStr">
        <is>
          <t>In the sample</t>
        </is>
      </c>
      <c r="B33" s="2" t="inlineStr">
        <is>
          <t>The store's average is 4.8%. The serum's is 6.5%: Higher. The eye cream shows 7.9%, the best rate of all, but from 38 customers: too few to judge. One or two orders move a small group a long way.</t>
        </is>
      </c>
    </row>
    <row r="34">
      <c r="A34" s="2" t="n"/>
      <c r="B34" s="2" t="n"/>
    </row>
    <row r="35">
      <c r="A35" s="5" t="inlineStr">
        <is>
          <t>Offer history</t>
        </is>
      </c>
      <c r="B35" s="6" t="n"/>
    </row>
    <row r="36">
      <c r="A36" s="7" t="inlineStr">
        <is>
          <t>What it answers</t>
        </is>
      </c>
      <c r="B36" s="2" t="inlineStr">
        <is>
          <t>Which of last year's offers to run again. Pick on what each one left after discounts, product cost and shipping, and on whether its new customers came back, not on sales alone.</t>
        </is>
      </c>
    </row>
    <row r="37">
      <c r="A37" s="7" t="inlineStr">
        <is>
          <t>Where the numbers come from</t>
        </is>
      </c>
      <c r="B37" s="2" t="inlineStr">
        <is>
          <t>Shopify admin &gt; Orders &gt; Export, for last year's sale dates, with the discount code on each order. Group the orders by discount code: orders, gross sales, discounts. Product cost from Cost per item on each product (or Shopify's Profit reports if your costs are filled in). Shipping from carrier invoices. A customer is new if this was their first order; they came back if they ordered again within 90 days.</t>
        </is>
      </c>
    </row>
    <row r="38">
      <c r="A38" s="7" t="inlineStr">
        <is>
          <t>Steps</t>
        </is>
      </c>
      <c r="B38" s="2" t="inlineStr">
        <is>
          <t>One row per offer: columns A to I. Read column P and the chart.</t>
        </is>
      </c>
    </row>
    <row r="39">
      <c r="A39" s="7" t="inlineStr">
        <is>
          <t>How it is worked out</t>
        </is>
      </c>
      <c r="B39" s="2" t="inlineStr">
        <is>
          <t>Net sales = gross sales - discounts. Contribution before ads = net sales - product cost - shipping. Contribution per order = contribution / orders. 90-day repeat = new customers who ordered again / new customers. Run it again: under a quarter of the best contribution per order = no; in the top two by contribution and at or above the median repeat = yes; otherwise maybe.</t>
        </is>
      </c>
    </row>
    <row r="40">
      <c r="A40" s="7" t="inlineStr">
        <is>
          <t>In the sample</t>
        </is>
      </c>
      <c r="B40" s="2" t="inlineStr">
        <is>
          <t>The free gift over $75 left $58.42 per order and 12.9% of its new customers came back: the best on both. 25% off sitewide sold the most but left $32.05 per order. The 40% Cyber Monday flash left $12.72.</t>
        </is>
      </c>
    </row>
    <row r="41">
      <c r="A41" s="2" t="n"/>
      <c r="B41" s="2" t="n"/>
    </row>
    <row r="42">
      <c r="A42" s="5" t="inlineStr">
        <is>
          <t>Unit economics</t>
        </is>
      </c>
      <c r="B42" s="6" t="n"/>
    </row>
    <row r="43">
      <c r="A43" s="7" t="inlineStr">
        <is>
          <t>What it answers</t>
        </is>
      </c>
      <c r="B43" s="2" t="inlineStr">
        <is>
          <t>What one order really costs, from making the product to the customer's door, and what share of the sale price each cost takes. Every offer decision after this starts from these numbers.</t>
        </is>
      </c>
    </row>
    <row r="44">
      <c r="A44" s="7" t="inlineStr">
        <is>
          <t>Where the numbers come from</t>
        </is>
      </c>
      <c r="B44" s="2" t="inlineStr">
        <is>
          <t>Column E names the source for each line: supplier and freight invoices, packaging invoices, your 3PL or staff time, carrier invoices, the card rate on your payouts report, and last November's ad spend divided by new customers.</t>
        </is>
      </c>
    </row>
    <row r="45">
      <c r="A45" s="7" t="inlineStr">
        <is>
          <t>Steps</t>
        </is>
      </c>
      <c r="B45" s="2" t="inlineStr">
        <is>
          <t>1. Type the list price and the discount you are testing in B2 and B3. 2. Replace each yellow assumption with your own. 3. Read column D: each line as a share of the sale price, and what is left before and after you pay to win the customer. Floor price row 2 reads these numbers.</t>
        </is>
      </c>
    </row>
    <row r="46">
      <c r="A46" s="7" t="inlineStr">
        <is>
          <t>How it is worked out</t>
        </is>
      </c>
      <c r="B46" s="2" t="inlineStr">
        <is>
          <t>Sale price = list price x (1 - discount). Landed product cost = product cost + inbound freight and duties. Payment processing = 2.9% x sale price + 30 cents. Cost to deliver = landed cost + packaging + pick and pack + label + processing. Profit before ads = sale price - cost to deliver. Profit after CAC = profit before ads - CAC. Break-even ROAS = sale price / profit before ads. Each % = the line / sale price.</t>
        </is>
      </c>
    </row>
    <row r="47">
      <c r="A47" s="7" t="inlineStr">
        <is>
          <t>In the sample</t>
        </is>
      </c>
      <c r="B47" s="2" t="inlineStr">
        <is>
          <t>At 20% off the $100 serum sells for $80. Landed cost $32 is 40% of that, packaging, pick and pack and the label $11 (13.8%), card fees $2.62 (3.3%). That leaves $34.38 (43%) before ads. Winning a new customer costs $24 (30%), so the order keeps $10.38 (13%), and ads must return at least 2.33x to break even.</t>
        </is>
      </c>
    </row>
    <row r="48">
      <c r="A48" s="2" t="n"/>
      <c r="B48" s="2" t="n"/>
    </row>
    <row r="49">
      <c r="A49" s="5" t="inlineStr">
        <is>
          <t>Floor price</t>
        </is>
      </c>
      <c r="B49" s="6" t="n"/>
    </row>
    <row r="50">
      <c r="A50" s="7" t="inlineStr">
        <is>
          <t>Where the numbers come from</t>
        </is>
      </c>
      <c r="B50" s="2" t="inlineStr">
        <is>
          <t>Product cost: Shopify &gt; Products &gt; a variant &gt; Cost per item. Shipping and packaging: last month's carrier invoices divided by orders shipped, plus packaging. Fees: Shopify &gt; Finance &gt; Payouts. CAC: last November's Meta and Google spend divided by new customers in the same dates.</t>
        </is>
      </c>
    </row>
    <row r="51">
      <c r="A51" s="7" t="inlineStr">
        <is>
          <t>Steps</t>
        </is>
      </c>
      <c r="B51" s="2" t="inlineStr">
        <is>
          <t>One product or bundle per row. Fill in B to G, the discount you plan in K and any gift cost in L.</t>
        </is>
      </c>
    </row>
    <row r="52">
      <c r="A52" s="7" t="inlineStr">
        <is>
          <t>How it is worked out</t>
        </is>
      </c>
      <c r="B52" s="2" t="inlineStr">
        <is>
          <t>Floor price = (product cost + shipping + fee per order + CAC) / (1 - fee %). It is the lowest price at which a new customer's order breaks even. Max discount = 1 - floor / price. Floor, returning = the same without CAC. Profit per order = price x (1 - planned discount) x (1 - fee %) - all costs - gift.</t>
        </is>
      </c>
    </row>
    <row r="53">
      <c r="A53" s="7" t="inlineStr">
        <is>
          <t>In the sample</t>
        </is>
      </c>
      <c r="B53" s="2" t="inlineStr">
        <is>
          <t>The $100 serum: ($32 + $11 + $0.30 + $24) / 0.97 = $69.31. So the most it can be discounted for a new customer is 30.7%.</t>
        </is>
      </c>
    </row>
    <row r="54">
      <c r="A54" s="2" t="n"/>
      <c r="B54" s="2" t="n"/>
    </row>
    <row r="55">
      <c r="A55" s="5" t="inlineStr">
        <is>
          <t>Offer types</t>
        </is>
      </c>
      <c r="B55" s="6" t="n"/>
    </row>
    <row r="56">
      <c r="A56" s="7" t="inlineStr">
        <is>
          <t>What it answers</t>
        </is>
      </c>
      <c r="B56" s="2" t="inlineStr">
        <is>
          <t>The same product under different offers: percent off, buy X get Y, packs, a gift. Which ones keep money after you pay to win the customer, and what return on ad spend each one needs to break even.</t>
        </is>
      </c>
    </row>
    <row r="57">
      <c r="A57" s="7" t="inlineStr">
        <is>
          <t>Where the numbers come from</t>
        </is>
      </c>
      <c r="B57" s="2" t="inlineStr">
        <is>
          <t>The settings in Q2 to Q8 read the first product on Floor price. Type over them for another product. Each extra unit adds a little shipping and packaging (Q5).</t>
        </is>
      </c>
    </row>
    <row r="58">
      <c r="A58" s="7" t="inlineStr">
        <is>
          <t>Steps</t>
        </is>
      </c>
      <c r="B58" s="2" t="inlineStr">
        <is>
          <t>1. One offer per row: how many units ship, what the customer pays, and any gift's cost. 2. Read columns J to N and the chart.</t>
        </is>
      </c>
    </row>
    <row r="59">
      <c r="A59" s="7" t="inlineStr">
        <is>
          <t>How it is worked out</t>
        </is>
      </c>
      <c r="B59" s="2" t="inlineStr">
        <is>
          <t>Value at list price = units x list price. Real discount = 1 - customer pays / value at list price. Profit before ads = customer pays - product cost - shipping - fees - gift. That is the most you can pay to win the customer. Break-even ROAS = customer pays / profit before ads: your ads must return at least this. Profit after your CAC = profit before ads - your CAC.</t>
        </is>
      </c>
    </row>
    <row r="60">
      <c r="A60" s="7" t="inlineStr">
        <is>
          <t>In the sample</t>
        </is>
      </c>
      <c r="B60" s="2" t="inlineStr">
        <is>
          <t>50% off leaves $5.25 before ads and needs a 9.5x return to break even. Buy 1, get 1 free looks the same to the shopper and loses $4.20 at a $24 CAC. Buy 2, get 1 free is a 33% real discount and makes $58.90: three units share one shipment and one acquisition cost.</t>
        </is>
      </c>
    </row>
    <row r="61">
      <c r="A61" s="2" t="n"/>
      <c r="B61" s="2" t="n"/>
    </row>
    <row r="62">
      <c r="A62" s="5" t="inlineStr">
        <is>
          <t>Orders, Buckets, Thresholds</t>
        </is>
      </c>
      <c r="B62" s="6" t="n"/>
    </row>
    <row r="63">
      <c r="A63" s="7" t="inlineStr">
        <is>
          <t>Where the numbers come from</t>
        </is>
      </c>
      <c r="B63" s="2" t="inlineStr">
        <is>
          <t>Shopify admin &gt; Orders &gt; Export, last 90 days. Keep one row per order with the subtotal before shipping and tax. Leave out refunds, test orders and subscription renewals.</t>
        </is>
      </c>
    </row>
    <row r="64">
      <c r="A64" s="7" t="inlineStr">
        <is>
          <t>Steps</t>
        </is>
      </c>
      <c r="B64" s="2" t="inlineStr">
        <is>
          <t>1. Paste order IDs and values into Orders columns A and B over the sample, and copy column C down to your last row. 2. On Thresholds, fill in the yellow cells: add-on price and shipping cost per order. 3. Read the three thresholds and check each gap against a product customers already add.</t>
        </is>
      </c>
    </row>
    <row r="65">
      <c r="A65" s="7" t="inlineStr">
        <is>
          <t>How it is worked out</t>
        </is>
      </c>
      <c r="B65" s="2" t="inlineStr">
        <is>
          <t>Each order is dropped into a price range (Orders column C). The range width is about one sixth of your median order, rounded to a standard width; type your own in Thresholds B6 to override it. Buckets counts the orders in each range. A busy range (a peak) has more orders than the ranges either side; the three biggest get a threshold. Threshold = top of the busy range + 15%, rounded up to the next $5.</t>
        </is>
      </c>
    </row>
    <row r="66">
      <c r="A66" s="7" t="inlineStr">
        <is>
          <t>In the sample</t>
        </is>
      </c>
      <c r="B66" s="2" t="inlineStr">
        <is>
          <t>265 orders. The busiest range is $75-100, so free shipping unlocks at $115; one gift at $175; two gifts at $290. The typical order in the busiest range is $88.84.</t>
        </is>
      </c>
    </row>
    <row r="67">
      <c r="A67" s="2" t="n"/>
      <c r="B67" s="2" t="n"/>
    </row>
    <row r="68">
      <c r="A68" s="5" t="inlineStr">
        <is>
          <t>Bought together</t>
        </is>
      </c>
      <c r="B68" s="6" t="n"/>
    </row>
    <row r="69">
      <c r="A69" s="7" t="inlineStr">
        <is>
          <t>What it answers</t>
        </is>
      </c>
      <c r="B69" s="2" t="inlineStr">
        <is>
          <t>Which products already sell in the same order. Those are the bundles customers understand at a glance, so start there, not with the stock you want to clear.</t>
        </is>
      </c>
    </row>
    <row r="70">
      <c r="A70" s="7" t="inlineStr">
        <is>
          <t>Where the numbers come from</t>
        </is>
      </c>
      <c r="B70" s="2" t="inlineStr">
        <is>
          <t>Shopify admin &gt; Analytics &gt; Reports. Search for Items bought together and open it. Set the dates to the last 12 months. Keep the view on Products bought together. Copy each combination and the number of orders it appears in. For the total, read Orders for the same dates on Shopify &gt; Analytics.</t>
        </is>
      </c>
    </row>
    <row r="71">
      <c r="A71" s="7" t="inlineStr">
        <is>
          <t>Steps</t>
        </is>
      </c>
      <c r="B71" s="2" t="inlineStr">
        <is>
          <t>1. Paste the combinations into column A and their order counts into column B, over the sample. 2. Type your total orders for the same dates in H2. 3. Read column E and the chart.</t>
        </is>
      </c>
    </row>
    <row r="72">
      <c r="A72" s="7" t="inlineStr">
        <is>
          <t>How it is worked out</t>
        </is>
      </c>
      <c r="B72" s="2" t="inlineStr">
        <is>
          <t>Share of all orders = orders with the combination / all orders. Rank = its place by orders. Column E: under the smallest share in H3 (1%) it is too rare to build a set around; the top three become gift sets; the rest are pairs for add-ons and cross-sells ("add a lip balm for $10").</t>
        </is>
      </c>
    </row>
    <row r="73">
      <c r="A73" s="7" t="inlineStr">
        <is>
          <t>In the sample</t>
        </is>
      </c>
      <c r="B73" s="2" t="inlineStr">
        <is>
          <t>Serum + Cleanser is in 212 of 4,800 orders (4.4%), Serum + Moisturizer in 186, Cleanser + Lip Balm in 154. Those three become the gift sets. Eye Cream + Lip Balm, in 9 orders (0.2%), is too rare.</t>
        </is>
      </c>
    </row>
    <row r="74">
      <c r="A74" s="2" t="n"/>
      <c r="B74" s="2" t="n"/>
    </row>
    <row r="75">
      <c r="A75" s="5" t="inlineStr">
        <is>
          <t>Gift sets</t>
        </is>
      </c>
      <c r="B75" s="6" t="n"/>
    </row>
    <row r="76">
      <c r="A76" s="7" t="inlineStr">
        <is>
          <t>What it answers</t>
        </is>
      </c>
      <c r="B76" s="2" t="inlineStr">
        <is>
          <t>Which three sets to sell, at which prices, and whether each makes money. Each set has a job. The small set is an add-on: added to a typical order it lifts the cart over free shipping. The medium set is priced just above the free-shipping threshold, so it ships free on its own. The large set is priced just above the one-gift threshold, so it comes with the gift.</t>
        </is>
      </c>
    </row>
    <row r="77">
      <c r="A77" s="7" t="inlineStr">
        <is>
          <t>Where the numbers come from</t>
        </is>
      </c>
      <c r="B77" s="2" t="inlineStr">
        <is>
          <t>Products from Bought together. Prices: Shopify &gt; Products. Costs as on Floor price: Cost per item for each product in the set, added up. Gift wrap: your packaging supplier. Tier gift cost: what the gift costs you, not its retail price.</t>
        </is>
      </c>
    </row>
    <row r="78">
      <c r="A78" s="7" t="inlineStr">
        <is>
          <t>Steps</t>
        </is>
      </c>
      <c r="B78" s="2" t="inlineStr">
        <is>
          <t>1. One set per row: the products, the price of the parts bought separately (C) and the set price you want (D). 2. Fill in product cost, shipping, gift wrap and the cost of the tier gift the set unlocks (E to H). 3. Fill in fee % and CAC in T2 to T4 (the same as Floor price). 4. Read columns I to Q and the chart. Change D until every set does its job and Q says what you want.</t>
        </is>
      </c>
    </row>
    <row r="79">
      <c r="A79" s="7" t="inlineStr">
        <is>
          <t>How it is worked out</t>
        </is>
      </c>
      <c r="B79" s="2" t="inlineStr">
        <is>
          <t>Saving = parts bought separately - set price. Show the saving as: under $100 a percent looks bigger, from $100 a dollar amount does (the rule of 100 from Part I). Floor price = (product cost + shipping + gift wrap + tier gift + fee per order + CAC) / (1 - fee %). Profit, new customer = set price x (1 - fee %) - all those costs. Profit, past buyer = the same without CAC. Where the set price lands compares it with the thresholds on the Thresholds tab. A typical order plus this set adds it to the typical order in your busiest range. Use it for: loses money on past buyers = reprice; loses money only on new customers = past buyers and add-ons only; otherwise = use it in ads.</t>
        </is>
      </c>
    </row>
    <row r="80">
      <c r="A80" s="7" t="inlineStr">
        <is>
          <t>In the sample</t>
        </is>
      </c>
      <c r="B80" s="2" t="inlineStr">
        <is>
          <t>Small, Cleanser + Lip Balm at $39 (parts $50): shows as 22% off. It loses $10.43 on a new customer and makes $13.57 on a past buyer, so it is an add-on: a typical $88.84 order plus $39 is $127.84, over the $115 free-shipping threshold. Medium, Serum + Cleanser at $119 (parts $135): shows as $16 off, clears free shipping, makes $37.25 on a new customer. Large, Serum + Moisturizer + Eye Cream at $179 (parts $205): shows as $26 off, clears the $175 gift tier, makes $67.51 after the $4 gift.</t>
        </is>
      </c>
    </row>
    <row r="81">
      <c r="A81" s="2" t="n"/>
      <c r="B81" s="2" t="n"/>
    </row>
    <row r="82">
      <c r="A82" s="5" t="inlineStr">
        <is>
          <t>Build a box</t>
        </is>
      </c>
      <c r="B82" s="6" t="n"/>
    </row>
    <row r="83">
      <c r="A83" s="7" t="inlineStr">
        <is>
          <t>What it answers</t>
        </is>
      </c>
      <c r="B83" s="2" t="inlineStr">
        <is>
          <t>A pick-your-own box ("any 5 for $99") lets the shopper choose. They will often pick the most expensive items. This tab works out that worst case before you launch the box.</t>
        </is>
      </c>
    </row>
    <row r="84">
      <c r="A84" s="7" t="inlineStr">
        <is>
          <t>Where the numbers come from</t>
        </is>
      </c>
      <c r="B84" s="2" t="inlineStr">
        <is>
          <t>The products in the collection you plan to offer, with price and Cost per item from Shopify &gt; Products.</t>
        </is>
      </c>
    </row>
    <row r="85">
      <c r="A85" s="7" t="inlineStr">
        <is>
          <t>Steps</t>
        </is>
      </c>
      <c r="B85" s="2" t="inlineStr">
        <is>
          <t>1. One product per row, Yes in column D if it is in the box. 2. Fill in items in the box, box price and shipping (I2 to I4). 3. Read column E, then the results under the settings. 4. Set any flagged product to No, or raise the box price, until the verdict says Safe.</t>
        </is>
      </c>
    </row>
    <row r="86">
      <c r="A86" s="7" t="inlineStr">
        <is>
          <t>How it is worked out</t>
        </is>
      </c>
      <c r="B86" s="2" t="inlineStr">
        <is>
          <t>Box price per item = box price / items. Check: a product priced at more than twice the box price per item is flagged, because shoppers will pick it. Most expensive box = the N priced-highest products in the box. Its profit = box price x (1 - fee %) - their product cost - shipping - fee per order - CAC. Typical box = the average product in the box x N. The ranking helper in column F only breaks ties; leave it alone.</t>
        </is>
      </c>
    </row>
    <row r="87">
      <c r="A87" s="7" t="inlineStr">
        <is>
          <t>In the sample</t>
        </is>
      </c>
      <c r="B87" s="2" t="inlineStr">
        <is>
          <t>Any 5 for $99, about $19.80 an item. The $100 serum is flagged. With it in, the most expensive box is $217 of products for $99 and loses $3.17 on a new customer. Set the serum to No and the most expensive box is $135 and makes $23.83. $99 sits just above the busiest range ($75-100), so the box moves the shopper up a range.</t>
        </is>
      </c>
    </row>
    <row r="88">
      <c r="A88" s="2" t="n"/>
      <c r="B88" s="2" t="n"/>
    </row>
    <row r="89">
      <c r="A89" s="5" t="inlineStr">
        <is>
          <t>Stacking test</t>
        </is>
      </c>
      <c r="B89" s="6" t="n"/>
    </row>
    <row r="90">
      <c r="A90" s="7" t="inlineStr">
        <is>
          <t>What it answers</t>
        </is>
      </c>
      <c r="B90" s="2" t="inlineStr">
        <is>
          <t>Whether your discounts combine the way you planned. Shopify applies product discounts first, then order discounts, then shipping. Discounts only combine if each one allows it in its Combinations section; when they can't combine, Shopify gives the customer the better one.</t>
        </is>
      </c>
    </row>
    <row r="91">
      <c r="A91" s="7" t="inlineStr">
        <is>
          <t>Steps</t>
        </is>
      </c>
      <c r="B91" s="2" t="inlineStr">
        <is>
          <t>1. Replace the sample carts with carts that test each pair of your offers, especially one just under each threshold after discounts. 2. Write what should apply and the expected total. 3. Build each cart on your live store before the sale (a draft order or a test checkout) and type the total in column E. 4. Fix every row that does not say Pass.</t>
        </is>
      </c>
    </row>
    <row r="92">
      <c r="A92" s="7" t="inlineStr">
        <is>
          <t>How it is worked out</t>
        </is>
      </c>
      <c r="B92" s="2" t="inlineStr">
        <is>
          <t>Result = Pass when the actual total matches the expected total to the cent.</t>
        </is>
      </c>
    </row>
    <row r="93">
      <c r="A93" s="7" t="inlineStr">
        <is>
          <t>In the sample</t>
        </is>
      </c>
      <c r="B93" s="2" t="inlineStr">
        <is>
          <t>Cart 2 is the one to watch: $135 of products, 20% off makes it $108, which is under the $115 free-shipping threshold after the discount. If your store gives free shipping on it, your threshold counts the price before discounts; decide which you want and set it on purpose.</t>
        </is>
      </c>
    </row>
    <row r="94">
      <c r="A94" s="2" t="n"/>
      <c r="B94" s="2" t="n"/>
    </row>
    <row r="95">
      <c r="A95" s="5" t="inlineStr">
        <is>
          <t>Before you use any answer</t>
        </is>
      </c>
      <c r="B95" s="6" t="n"/>
    </row>
    <row r="96">
      <c r="A96" s="2" t="inlineStr"/>
      <c r="B96" s="2" t="inlineStr">
        <is>
          <t>The workbook gives starting points, not guarantees. Test a threshold or a set price on a small share of traffic before Black Friday, and read the results by order value, not only by conversion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8" customWidth="1" min="10" max="10"/>
    <col width="16" customWidth="1" min="11" max="11"/>
    <col width="36" customWidth="1" min="12" max="12"/>
    <col width="36" customWidth="1" min="14" max="14"/>
  </cols>
  <sheetData>
    <row r="1">
      <c r="A1" s="8" t="inlineStr">
        <is>
          <t>Product</t>
        </is>
      </c>
      <c r="B1" s="8" t="inlineStr">
        <is>
          <t>Gross sales</t>
        </is>
      </c>
      <c r="C1" s="8" t="inlineStr">
        <is>
          <t>Sales reversals</t>
        </is>
      </c>
      <c r="D1" s="8" t="inlineStr">
        <is>
          <t>Reversal rate</t>
        </is>
      </c>
      <c r="E1" s="8" t="inlineStr">
        <is>
          <t>Items viewed</t>
        </is>
      </c>
      <c r="F1" s="8" t="inlineStr">
        <is>
          <t>Items added to cart</t>
        </is>
      </c>
      <c r="G1" s="8" t="inlineStr">
        <is>
          <t>Items purchased</t>
        </is>
      </c>
      <c r="H1" s="8" t="inlineStr">
        <is>
          <t>Add-to-cart rate</t>
        </is>
      </c>
      <c r="I1" s="8" t="inlineStr">
        <is>
          <t>Conversion rate</t>
        </is>
      </c>
      <c r="J1" s="8" t="inlineStr">
        <is>
          <t>Repeat vs store average</t>
        </is>
      </c>
      <c r="K1" s="8" t="inlineStr">
        <is>
          <t>Launched in the last 90 days?</t>
        </is>
      </c>
      <c r="L1" s="8" t="inlineStr">
        <is>
          <t>Use it for</t>
        </is>
      </c>
      <c r="M1" t="inlineStr"/>
      <c r="N1" s="8" t="inlineStr">
        <is>
          <t>Setting</t>
        </is>
      </c>
      <c r="O1" s="8" t="inlineStr">
        <is>
          <t>Sample brand</t>
        </is>
      </c>
    </row>
    <row r="2">
      <c r="A2" t="inlineStr">
        <is>
          <t>Serum, 30 ml</t>
        </is>
      </c>
      <c r="B2" s="9" t="n">
        <v>48200</v>
      </c>
      <c r="C2" s="9" t="n">
        <v>1450</v>
      </c>
      <c r="D2" s="10">
        <f>IF(B2&gt;0,C2/B2,"")</f>
        <v/>
      </c>
      <c r="E2" s="11" t="n">
        <v>15500</v>
      </c>
      <c r="F2" s="11" t="n">
        <v>1550</v>
      </c>
      <c r="G2" s="11" t="n">
        <v>482</v>
      </c>
      <c r="H2" s="10">
        <f>IF(E2&gt;0,F2/E2,"")</f>
        <v/>
      </c>
      <c r="I2" s="10">
        <f>IF(E2&gt;0,G2/E2,"")</f>
        <v/>
      </c>
      <c r="J2">
        <f>IFERROR(VLOOKUP(A2,'Repeat rate'!$A$3:$J$200,10,FALSE),"")</f>
        <v/>
      </c>
      <c r="K2" s="12" t="inlineStr">
        <is>
          <t>No</t>
        </is>
      </c>
      <c r="L2">
        <f>IF(K2="Yes","Past customers only: new launch",IF(D2&gt;$O$3,"Leave out: high returns",IF(AND(I2&lt;&gt;"",I2&lt;$O$2*0.75),"Leave out: converts poorly",IF(J2="Higher","Best for new customers: they come back","Use to win new customers"))))</f>
        <v/>
      </c>
      <c r="N2" t="inlineStr">
        <is>
          <t>Average conversion rate, all products</t>
        </is>
      </c>
      <c r="O2" s="10">
        <f>SUM($G$2:$G$200)/SUM($E$2:$E$200)</f>
        <v/>
      </c>
    </row>
    <row r="3">
      <c r="A3" t="inlineStr">
        <is>
          <t>Moisturizer</t>
        </is>
      </c>
      <c r="B3" s="9" t="n">
        <v>31500</v>
      </c>
      <c r="C3" s="9" t="n">
        <v>4100</v>
      </c>
      <c r="D3" s="10">
        <f>IF(B3&gt;0,C3/B3,"")</f>
        <v/>
      </c>
      <c r="E3" s="11" t="n">
        <v>20200</v>
      </c>
      <c r="F3" s="11" t="n">
        <v>1820</v>
      </c>
      <c r="G3" s="11" t="n">
        <v>525</v>
      </c>
      <c r="H3" s="10">
        <f>IF(E3&gt;0,F3/E3,"")</f>
        <v/>
      </c>
      <c r="I3" s="10">
        <f>IF(E3&gt;0,G3/E3,"")</f>
        <v/>
      </c>
      <c r="J3">
        <f>IFERROR(VLOOKUP(A3,'Repeat rate'!$A$3:$J$200,10,FALSE),"")</f>
        <v/>
      </c>
      <c r="K3" s="12" t="inlineStr">
        <is>
          <t>No</t>
        </is>
      </c>
      <c r="L3">
        <f>IF(K3="Yes","Past customers only: new launch",IF(D3&gt;$O$3,"Leave out: high returns",IF(AND(I3&lt;&gt;"",I3&lt;$O$2*0.75),"Leave out: converts poorly",IF(J3="Higher","Best for new customers: they come back","Use to win new customers"))))</f>
        <v/>
      </c>
      <c r="N3" t="inlineStr">
        <is>
          <t>Highest reversal rate you accept</t>
        </is>
      </c>
      <c r="O3" s="13" t="n">
        <v>0.1</v>
      </c>
    </row>
    <row r="4">
      <c r="A4" t="inlineStr">
        <is>
          <t>Three-product bundle</t>
        </is>
      </c>
      <c r="B4" s="9" t="n">
        <v>26100</v>
      </c>
      <c r="C4" s="9" t="n">
        <v>780</v>
      </c>
      <c r="D4" s="10">
        <f>IF(B4&gt;0,C4/B4,"")</f>
        <v/>
      </c>
      <c r="E4" s="11" t="n">
        <v>6000</v>
      </c>
      <c r="F4" s="11" t="n">
        <v>560</v>
      </c>
      <c r="G4" s="11" t="n">
        <v>175</v>
      </c>
      <c r="H4" s="10">
        <f>IF(E4&gt;0,F4/E4,"")</f>
        <v/>
      </c>
      <c r="I4" s="10">
        <f>IF(E4&gt;0,G4/E4,"")</f>
        <v/>
      </c>
      <c r="J4">
        <f>IFERROR(VLOOKUP(A4,'Repeat rate'!$A$3:$J$200,10,FALSE),"")</f>
        <v/>
      </c>
      <c r="K4" s="12" t="inlineStr">
        <is>
          <t>No</t>
        </is>
      </c>
      <c r="L4">
        <f>IF(K4="Yes","Past customers only: new launch",IF(D4&gt;$O$3,"Leave out: high returns",IF(AND(I4&lt;&gt;"",I4&lt;$O$2*0.75),"Leave out: converts poorly",IF(J4="Higher","Best for new customers: they come back","Use to win new customers"))))</f>
        <v/>
      </c>
    </row>
    <row r="5">
      <c r="A5" t="inlineStr">
        <is>
          <t>Cleanser</t>
        </is>
      </c>
      <c r="B5" s="9" t="n">
        <v>22800</v>
      </c>
      <c r="C5" s="9" t="n">
        <v>520</v>
      </c>
      <c r="D5" s="10">
        <f>IF(B5&gt;0,C5/B5,"")</f>
        <v/>
      </c>
      <c r="E5" s="11" t="n">
        <v>54300</v>
      </c>
      <c r="F5" s="11" t="n">
        <v>3800</v>
      </c>
      <c r="G5" s="11" t="n">
        <v>651</v>
      </c>
      <c r="H5" s="10">
        <f>IF(E5&gt;0,F5/E5,"")</f>
        <v/>
      </c>
      <c r="I5" s="10">
        <f>IF(E5&gt;0,G5/E5,"")</f>
        <v/>
      </c>
      <c r="J5">
        <f>IFERROR(VLOOKUP(A5,'Repeat rate'!$A$3:$J$200,10,FALSE),"")</f>
        <v/>
      </c>
      <c r="K5" s="12" t="inlineStr">
        <is>
          <t>No</t>
        </is>
      </c>
      <c r="L5">
        <f>IF(K5="Yes","Past customers only: new launch",IF(D5&gt;$O$3,"Leave out: high returns",IF(AND(I5&lt;&gt;"",I5&lt;$O$2*0.75),"Leave out: converts poorly",IF(J5="Higher","Best for new customers: they come back","Use to win new customers"))))</f>
        <v/>
      </c>
    </row>
    <row r="6">
      <c r="A6" t="inlineStr">
        <is>
          <t>Lip Balm</t>
        </is>
      </c>
      <c r="B6" s="9" t="n">
        <v>9600</v>
      </c>
      <c r="C6" s="9" t="n">
        <v>90</v>
      </c>
      <c r="D6" s="10">
        <f>IF(B6&gt;0,C6/B6,"")</f>
        <v/>
      </c>
      <c r="E6" s="11" t="n">
        <v>11300</v>
      </c>
      <c r="F6" s="11" t="n">
        <v>1130</v>
      </c>
      <c r="G6" s="11" t="n">
        <v>384</v>
      </c>
      <c r="H6" s="10">
        <f>IF(E6&gt;0,F6/E6,"")</f>
        <v/>
      </c>
      <c r="I6" s="10">
        <f>IF(E6&gt;0,G6/E6,"")</f>
        <v/>
      </c>
      <c r="J6">
        <f>IFERROR(VLOOKUP(A6,'Repeat rate'!$A$3:$J$200,10,FALSE),"")</f>
        <v/>
      </c>
      <c r="K6" s="12" t="inlineStr">
        <is>
          <t>No</t>
        </is>
      </c>
      <c r="L6">
        <f>IF(K6="Yes","Past customers only: new launch",IF(D6&gt;$O$3,"Leave out: high returns",IF(AND(I6&lt;&gt;"",I6&lt;$O$2*0.75),"Leave out: converts poorly",IF(J6="Higher","Best for new customers: they come back","Use to win new customers"))))</f>
        <v/>
      </c>
    </row>
    <row r="7">
      <c r="A7" t="inlineStr">
        <is>
          <t>Eye Cream</t>
        </is>
      </c>
      <c r="B7" s="9" t="n">
        <v>7400</v>
      </c>
      <c r="C7" s="9" t="n">
        <v>150</v>
      </c>
      <c r="D7" s="10">
        <f>IF(B7&gt;0,C7/B7,"")</f>
        <v/>
      </c>
      <c r="E7" s="11" t="n">
        <v>4500</v>
      </c>
      <c r="F7" s="11" t="n">
        <v>410</v>
      </c>
      <c r="G7" s="11" t="n">
        <v>100</v>
      </c>
      <c r="H7" s="10">
        <f>IF(E7&gt;0,F7/E7,"")</f>
        <v/>
      </c>
      <c r="I7" s="10">
        <f>IF(E7&gt;0,G7/E7,"")</f>
        <v/>
      </c>
      <c r="J7">
        <f>IFERROR(VLOOKUP(A7,'Repeat rate'!$A$3:$J$200,10,FALSE),"")</f>
        <v/>
      </c>
      <c r="K7" s="12" t="inlineStr">
        <is>
          <t>Yes</t>
        </is>
      </c>
      <c r="L7">
        <f>IF(K7="Yes","Past customers only: new launch",IF(D7&gt;$O$3,"Leave out: high returns",IF(AND(I7&lt;&gt;"",I7&lt;$O$2*0.75),"Leave out: converts poorly",IF(J7="Higher","Best for new customers: they come back","Use to win new customers"))))</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N6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22" customWidth="1" min="10" max="10"/>
    <col width="14" customWidth="1" min="11" max="11"/>
    <col width="34" customWidth="1" min="13" max="13"/>
  </cols>
  <sheetData>
    <row r="1">
      <c r="A1" s="8" t="inlineStr">
        <is>
          <t>First-order product</t>
        </is>
      </c>
      <c r="B1" s="8" t="inlineStr">
        <is>
          <t>Customers</t>
        </is>
      </c>
      <c r="C1" s="8" t="inlineStr">
        <is>
          <t>Ordered in month 1</t>
        </is>
      </c>
      <c r="D1" s="8" t="inlineStr">
        <is>
          <t>Ordered in month 2</t>
        </is>
      </c>
      <c r="E1" s="8" t="inlineStr">
        <is>
          <t>Ordered in month 3</t>
        </is>
      </c>
      <c r="F1" s="8" t="inlineStr">
        <is>
          <t>Month 1 rate</t>
        </is>
      </c>
      <c r="G1" s="8" t="inlineStr">
        <is>
          <t>Month 2 rate</t>
        </is>
      </c>
      <c r="H1" s="8" t="inlineStr">
        <is>
          <t>Month 3 rate</t>
        </is>
      </c>
      <c r="I1" s="8" t="inlineStr">
        <is>
          <t>Average, months 1-3</t>
        </is>
      </c>
      <c r="J1" s="8" t="inlineStr">
        <is>
          <t>Repeat vs store average</t>
        </is>
      </c>
      <c r="K1" s="8" t="inlineStr">
        <is>
          <t>Difference from store</t>
        </is>
      </c>
      <c r="L1" t="inlineStr"/>
      <c r="M1" s="8" t="inlineStr">
        <is>
          <t>Setting</t>
        </is>
      </c>
      <c r="N1" s="8" t="inlineStr">
        <is>
          <t>Sample brand</t>
        </is>
      </c>
    </row>
    <row r="2">
      <c r="A2" s="14" t="inlineStr">
        <is>
          <t>All customers (store)</t>
        </is>
      </c>
      <c r="B2" s="11" t="n">
        <v>9400</v>
      </c>
      <c r="C2" s="11" t="n">
        <v>564</v>
      </c>
      <c r="D2" s="11" t="n">
        <v>423</v>
      </c>
      <c r="E2" s="11" t="n">
        <v>357</v>
      </c>
      <c r="F2" s="10">
        <f>IF(B2&gt;0,C2/B2,"")</f>
        <v/>
      </c>
      <c r="G2" s="10">
        <f>IF(B2&gt;0,D2/B2,"")</f>
        <v/>
      </c>
      <c r="H2" s="10">
        <f>IF(B2&gt;0,E2/B2,"")</f>
        <v/>
      </c>
      <c r="I2" s="15">
        <f>IF(B2&gt;0,(C2+D2+E2)/(3*B2),"")</f>
        <v/>
      </c>
      <c r="M2" t="inlineStr">
        <is>
          <t>Fewest customers to judge a product</t>
        </is>
      </c>
      <c r="N2" s="12" t="n">
        <v>100</v>
      </c>
    </row>
    <row r="3">
      <c r="A3" s="12" t="inlineStr">
        <is>
          <t>Serum, 30 ml</t>
        </is>
      </c>
      <c r="B3" s="11" t="n">
        <v>1850</v>
      </c>
      <c r="C3" s="11" t="n">
        <v>150</v>
      </c>
      <c r="D3" s="11" t="n">
        <v>115</v>
      </c>
      <c r="E3" s="11" t="n">
        <v>93</v>
      </c>
      <c r="F3" s="10">
        <f>IF(B3&gt;0,C3/B3,"")</f>
        <v/>
      </c>
      <c r="G3" s="10">
        <f>IF(B3&gt;0,D3/B3,"")</f>
        <v/>
      </c>
      <c r="H3" s="10">
        <f>IF(B3&gt;0,E3/B3,"")</f>
        <v/>
      </c>
      <c r="I3" s="10">
        <f>IF(B3&gt;0,(C3+D3+E3)/(3*B3),"")</f>
        <v/>
      </c>
      <c r="J3" s="16">
        <f>IF(B3="","",IF(B3&lt;$N$2,"Too few customers",IF(I3&gt;$I$2,"Higher","Lower")))</f>
        <v/>
      </c>
      <c r="K3" s="17">
        <f>IF(B3="","",I3-$I$2)</f>
        <v/>
      </c>
    </row>
    <row r="4">
      <c r="A4" s="12" t="inlineStr">
        <is>
          <t>Moisturizer</t>
        </is>
      </c>
      <c r="B4" s="11" t="n">
        <v>1210</v>
      </c>
      <c r="C4" s="11" t="n">
        <v>63</v>
      </c>
      <c r="D4" s="11" t="n">
        <v>48</v>
      </c>
      <c r="E4" s="11" t="n">
        <v>38</v>
      </c>
      <c r="F4" s="10">
        <f>IF(B4&gt;0,C4/B4,"")</f>
        <v/>
      </c>
      <c r="G4" s="10">
        <f>IF(B4&gt;0,D4/B4,"")</f>
        <v/>
      </c>
      <c r="H4" s="10">
        <f>IF(B4&gt;0,E4/B4,"")</f>
        <v/>
      </c>
      <c r="I4" s="10">
        <f>IF(B4&gt;0,(C4+D4+E4)/(3*B4),"")</f>
        <v/>
      </c>
      <c r="J4" s="16">
        <f>IF(B4="","",IF(B4&lt;$N$2,"Too few customers",IF(I4&gt;$I$2,"Higher","Lower")))</f>
        <v/>
      </c>
      <c r="K4" s="17">
        <f>IF(B4="","",I4-$I$2)</f>
        <v/>
      </c>
    </row>
    <row r="5">
      <c r="A5" s="12" t="inlineStr">
        <is>
          <t>Three-product bundle</t>
        </is>
      </c>
      <c r="B5" s="11" t="n">
        <v>640</v>
      </c>
      <c r="C5" s="11" t="n">
        <v>28</v>
      </c>
      <c r="D5" s="11" t="n">
        <v>22</v>
      </c>
      <c r="E5" s="11" t="n">
        <v>19</v>
      </c>
      <c r="F5" s="10">
        <f>IF(B5&gt;0,C5/B5,"")</f>
        <v/>
      </c>
      <c r="G5" s="10">
        <f>IF(B5&gt;0,D5/B5,"")</f>
        <v/>
      </c>
      <c r="H5" s="10">
        <f>IF(B5&gt;0,E5/B5,"")</f>
        <v/>
      </c>
      <c r="I5" s="10">
        <f>IF(B5&gt;0,(C5+D5+E5)/(3*B5),"")</f>
        <v/>
      </c>
      <c r="J5" s="16">
        <f>IF(B5="","",IF(B5&lt;$N$2,"Too few customers",IF(I5&gt;$I$2,"Higher","Lower")))</f>
        <v/>
      </c>
      <c r="K5" s="17">
        <f>IF(B5="","",I5-$I$2)</f>
        <v/>
      </c>
    </row>
    <row r="6">
      <c r="A6" s="12" t="inlineStr">
        <is>
          <t>Cleanser</t>
        </is>
      </c>
      <c r="B6" s="11" t="n">
        <v>2380</v>
      </c>
      <c r="C6" s="11" t="n">
        <v>164</v>
      </c>
      <c r="D6" s="11" t="n">
        <v>121</v>
      </c>
      <c r="E6" s="11" t="n">
        <v>105</v>
      </c>
      <c r="F6" s="10">
        <f>IF(B6&gt;0,C6/B6,"")</f>
        <v/>
      </c>
      <c r="G6" s="10">
        <f>IF(B6&gt;0,D6/B6,"")</f>
        <v/>
      </c>
      <c r="H6" s="10">
        <f>IF(B6&gt;0,E6/B6,"")</f>
        <v/>
      </c>
      <c r="I6" s="10">
        <f>IF(B6&gt;0,(C6+D6+E6)/(3*B6),"")</f>
        <v/>
      </c>
      <c r="J6" s="16">
        <f>IF(B6="","",IF(B6&lt;$N$2,"Too few customers",IF(I6&gt;$I$2,"Higher","Lower")))</f>
        <v/>
      </c>
      <c r="K6" s="17">
        <f>IF(B6="","",I6-$I$2)</f>
        <v/>
      </c>
    </row>
    <row r="7">
      <c r="A7" s="12" t="inlineStr">
        <is>
          <t>Lip Balm</t>
        </is>
      </c>
      <c r="B7" s="11" t="n">
        <v>1020</v>
      </c>
      <c r="C7" s="11" t="n">
        <v>49</v>
      </c>
      <c r="D7" s="11" t="n">
        <v>40</v>
      </c>
      <c r="E7" s="11" t="n">
        <v>34</v>
      </c>
      <c r="F7" s="10">
        <f>IF(B7&gt;0,C7/B7,"")</f>
        <v/>
      </c>
      <c r="G7" s="10">
        <f>IF(B7&gt;0,D7/B7,"")</f>
        <v/>
      </c>
      <c r="H7" s="10">
        <f>IF(B7&gt;0,E7/B7,"")</f>
        <v/>
      </c>
      <c r="I7" s="10">
        <f>IF(B7&gt;0,(C7+D7+E7)/(3*B7),"")</f>
        <v/>
      </c>
      <c r="J7" s="16">
        <f>IF(B7="","",IF(B7&lt;$N$2,"Too few customers",IF(I7&gt;$I$2,"Higher","Lower")))</f>
        <v/>
      </c>
      <c r="K7" s="17">
        <f>IF(B7="","",I7-$I$2)</f>
        <v/>
      </c>
    </row>
    <row r="8">
      <c r="A8" s="12" t="inlineStr">
        <is>
          <t>Eye Cream</t>
        </is>
      </c>
      <c r="B8" s="11" t="n">
        <v>38</v>
      </c>
      <c r="C8" s="11" t="n">
        <v>4</v>
      </c>
      <c r="D8" s="11" t="n">
        <v>3</v>
      </c>
      <c r="E8" s="11" t="n">
        <v>2</v>
      </c>
      <c r="F8" s="10">
        <f>IF(B8&gt;0,C8/B8,"")</f>
        <v/>
      </c>
      <c r="G8" s="10">
        <f>IF(B8&gt;0,D8/B8,"")</f>
        <v/>
      </c>
      <c r="H8" s="10">
        <f>IF(B8&gt;0,E8/B8,"")</f>
        <v/>
      </c>
      <c r="I8" s="10">
        <f>IF(B8&gt;0,(C8+D8+E8)/(3*B8),"")</f>
        <v/>
      </c>
      <c r="J8" s="16">
        <f>IF(B8="","",IF(B8&lt;$N$2,"Too few customers",IF(I8&gt;$I$2,"Higher","Lower")))</f>
        <v/>
      </c>
      <c r="K8" s="17">
        <f>IF(B8="","",I8-$I$2)</f>
        <v/>
      </c>
    </row>
    <row r="9">
      <c r="A9" s="12" t="n"/>
      <c r="B9" s="11" t="n"/>
      <c r="C9" s="11" t="n"/>
      <c r="D9" s="11" t="n"/>
      <c r="E9" s="11" t="n"/>
      <c r="F9" s="10">
        <f>IF(B9&gt;0,C9/B9,"")</f>
        <v/>
      </c>
      <c r="G9" s="10">
        <f>IF(B9&gt;0,D9/B9,"")</f>
        <v/>
      </c>
      <c r="H9" s="10">
        <f>IF(B9&gt;0,E9/B9,"")</f>
        <v/>
      </c>
      <c r="I9" s="10">
        <f>IF(B9&gt;0,(C9+D9+E9)/(3*B9),"")</f>
        <v/>
      </c>
      <c r="J9" s="16">
        <f>IF(B9="","",IF(B9&lt;$N$2,"Too few customers",IF(I9&gt;$I$2,"Higher","Lower")))</f>
        <v/>
      </c>
      <c r="K9" s="17">
        <f>IF(B9="","",I9-$I$2)</f>
        <v/>
      </c>
    </row>
    <row r="10">
      <c r="A10" s="12" t="n"/>
      <c r="B10" s="11" t="n"/>
      <c r="C10" s="11" t="n"/>
      <c r="D10" s="11" t="n"/>
      <c r="E10" s="11" t="n"/>
      <c r="F10" s="10">
        <f>IF(B10&gt;0,C10/B10,"")</f>
        <v/>
      </c>
      <c r="G10" s="10">
        <f>IF(B10&gt;0,D10/B10,"")</f>
        <v/>
      </c>
      <c r="H10" s="10">
        <f>IF(B10&gt;0,E10/B10,"")</f>
        <v/>
      </c>
      <c r="I10" s="10">
        <f>IF(B10&gt;0,(C10+D10+E10)/(3*B10),"")</f>
        <v/>
      </c>
      <c r="J10" s="16">
        <f>IF(B10="","",IF(B10&lt;$N$2,"Too few customers",IF(I10&gt;$I$2,"Higher","Lower")))</f>
        <v/>
      </c>
      <c r="K10" s="17">
        <f>IF(B10="","",I10-$I$2)</f>
        <v/>
      </c>
    </row>
    <row r="11">
      <c r="A11" s="12" t="n"/>
      <c r="B11" s="11" t="n"/>
      <c r="C11" s="11" t="n"/>
      <c r="D11" s="11" t="n"/>
      <c r="E11" s="11" t="n"/>
      <c r="F11" s="10">
        <f>IF(B11&gt;0,C11/B11,"")</f>
        <v/>
      </c>
      <c r="G11" s="10">
        <f>IF(B11&gt;0,D11/B11,"")</f>
        <v/>
      </c>
      <c r="H11" s="10">
        <f>IF(B11&gt;0,E11/B11,"")</f>
        <v/>
      </c>
      <c r="I11" s="10">
        <f>IF(B11&gt;0,(C11+D11+E11)/(3*B11),"")</f>
        <v/>
      </c>
      <c r="J11" s="16">
        <f>IF(B11="","",IF(B11&lt;$N$2,"Too few customers",IF(I11&gt;$I$2,"Higher","Lower")))</f>
        <v/>
      </c>
      <c r="K11" s="17">
        <f>IF(B11="","",I11-$I$2)</f>
        <v/>
      </c>
    </row>
    <row r="12">
      <c r="A12" s="12" t="n"/>
      <c r="B12" s="11" t="n"/>
      <c r="C12" s="11" t="n"/>
      <c r="D12" s="11" t="n"/>
      <c r="E12" s="11" t="n"/>
      <c r="F12" s="10">
        <f>IF(B12&gt;0,C12/B12,"")</f>
        <v/>
      </c>
      <c r="G12" s="10">
        <f>IF(B12&gt;0,D12/B12,"")</f>
        <v/>
      </c>
      <c r="H12" s="10">
        <f>IF(B12&gt;0,E12/B12,"")</f>
        <v/>
      </c>
      <c r="I12" s="10">
        <f>IF(B12&gt;0,(C12+D12+E12)/(3*B12),"")</f>
        <v/>
      </c>
      <c r="J12" s="16">
        <f>IF(B12="","",IF(B12&lt;$N$2,"Too few customers",IF(I12&gt;$I$2,"Higher","Lower")))</f>
        <v/>
      </c>
      <c r="K12" s="17">
        <f>IF(B12="","",I12-$I$2)</f>
        <v/>
      </c>
    </row>
    <row r="13">
      <c r="A13" s="12" t="n"/>
      <c r="B13" s="11" t="n"/>
      <c r="C13" s="11" t="n"/>
      <c r="D13" s="11" t="n"/>
      <c r="E13" s="11" t="n"/>
      <c r="F13" s="10">
        <f>IF(B13&gt;0,C13/B13,"")</f>
        <v/>
      </c>
      <c r="G13" s="10">
        <f>IF(B13&gt;0,D13/B13,"")</f>
        <v/>
      </c>
      <c r="H13" s="10">
        <f>IF(B13&gt;0,E13/B13,"")</f>
        <v/>
      </c>
      <c r="I13" s="10">
        <f>IF(B13&gt;0,(C13+D13+E13)/(3*B13),"")</f>
        <v/>
      </c>
      <c r="J13" s="16">
        <f>IF(B13="","",IF(B13&lt;$N$2,"Too few customers",IF(I13&gt;$I$2,"Higher","Lower")))</f>
        <v/>
      </c>
      <c r="K13" s="17">
        <f>IF(B13="","",I13-$I$2)</f>
        <v/>
      </c>
    </row>
    <row r="14">
      <c r="A14" s="12" t="n"/>
      <c r="B14" s="11" t="n"/>
      <c r="C14" s="11" t="n"/>
      <c r="D14" s="11" t="n"/>
      <c r="E14" s="11" t="n"/>
      <c r="F14" s="10">
        <f>IF(B14&gt;0,C14/B14,"")</f>
        <v/>
      </c>
      <c r="G14" s="10">
        <f>IF(B14&gt;0,D14/B14,"")</f>
        <v/>
      </c>
      <c r="H14" s="10">
        <f>IF(B14&gt;0,E14/B14,"")</f>
        <v/>
      </c>
      <c r="I14" s="10">
        <f>IF(B14&gt;0,(C14+D14+E14)/(3*B14),"")</f>
        <v/>
      </c>
      <c r="J14" s="16">
        <f>IF(B14="","",IF(B14&lt;$N$2,"Too few customers",IF(I14&gt;$I$2,"Higher","Lower")))</f>
        <v/>
      </c>
      <c r="K14" s="17">
        <f>IF(B14="","",I14-$I$2)</f>
        <v/>
      </c>
    </row>
    <row r="15">
      <c r="A15" s="12" t="n"/>
      <c r="B15" s="11" t="n"/>
      <c r="C15" s="11" t="n"/>
      <c r="D15" s="11" t="n"/>
      <c r="E15" s="11" t="n"/>
      <c r="F15" s="10">
        <f>IF(B15&gt;0,C15/B15,"")</f>
        <v/>
      </c>
      <c r="G15" s="10">
        <f>IF(B15&gt;0,D15/B15,"")</f>
        <v/>
      </c>
      <c r="H15" s="10">
        <f>IF(B15&gt;0,E15/B15,"")</f>
        <v/>
      </c>
      <c r="I15" s="10">
        <f>IF(B15&gt;0,(C15+D15+E15)/(3*B15),"")</f>
        <v/>
      </c>
      <c r="J15" s="16">
        <f>IF(B15="","",IF(B15&lt;$N$2,"Too few customers",IF(I15&gt;$I$2,"Higher","Lower")))</f>
        <v/>
      </c>
      <c r="K15" s="17">
        <f>IF(B15="","",I15-$I$2)</f>
        <v/>
      </c>
    </row>
    <row r="16">
      <c r="A16" s="12" t="n"/>
      <c r="B16" s="11" t="n"/>
      <c r="C16" s="11" t="n"/>
      <c r="D16" s="11" t="n"/>
      <c r="E16" s="11" t="n"/>
      <c r="F16" s="10">
        <f>IF(B16&gt;0,C16/B16,"")</f>
        <v/>
      </c>
      <c r="G16" s="10">
        <f>IF(B16&gt;0,D16/B16,"")</f>
        <v/>
      </c>
      <c r="H16" s="10">
        <f>IF(B16&gt;0,E16/B16,"")</f>
        <v/>
      </c>
      <c r="I16" s="10">
        <f>IF(B16&gt;0,(C16+D16+E16)/(3*B16),"")</f>
        <v/>
      </c>
      <c r="J16" s="16">
        <f>IF(B16="","",IF(B16&lt;$N$2,"Too few customers",IF(I16&gt;$I$2,"Higher","Lower")))</f>
        <v/>
      </c>
      <c r="K16" s="17">
        <f>IF(B16="","",I16-$I$2)</f>
        <v/>
      </c>
    </row>
    <row r="17">
      <c r="A17" s="12" t="n"/>
      <c r="B17" s="11" t="n"/>
      <c r="C17" s="11" t="n"/>
      <c r="D17" s="11" t="n"/>
      <c r="E17" s="11" t="n"/>
      <c r="F17" s="10">
        <f>IF(B17&gt;0,C17/B17,"")</f>
        <v/>
      </c>
      <c r="G17" s="10">
        <f>IF(B17&gt;0,D17/B17,"")</f>
        <v/>
      </c>
      <c r="H17" s="10">
        <f>IF(B17&gt;0,E17/B17,"")</f>
        <v/>
      </c>
      <c r="I17" s="10">
        <f>IF(B17&gt;0,(C17+D17+E17)/(3*B17),"")</f>
        <v/>
      </c>
      <c r="J17" s="16">
        <f>IF(B17="","",IF(B17&lt;$N$2,"Too few customers",IF(I17&gt;$I$2,"Higher","Lower")))</f>
        <v/>
      </c>
      <c r="K17" s="17">
        <f>IF(B17="","",I17-$I$2)</f>
        <v/>
      </c>
    </row>
    <row r="18">
      <c r="A18" s="12" t="n"/>
      <c r="B18" s="11" t="n"/>
      <c r="C18" s="11" t="n"/>
      <c r="D18" s="11" t="n"/>
      <c r="E18" s="11" t="n"/>
      <c r="F18" s="10">
        <f>IF(B18&gt;0,C18/B18,"")</f>
        <v/>
      </c>
      <c r="G18" s="10">
        <f>IF(B18&gt;0,D18/B18,"")</f>
        <v/>
      </c>
      <c r="H18" s="10">
        <f>IF(B18&gt;0,E18/B18,"")</f>
        <v/>
      </c>
      <c r="I18" s="10">
        <f>IF(B18&gt;0,(C18+D18+E18)/(3*B18),"")</f>
        <v/>
      </c>
      <c r="J18" s="16">
        <f>IF(B18="","",IF(B18&lt;$N$2,"Too few customers",IF(I18&gt;$I$2,"Higher","Lower")))</f>
        <v/>
      </c>
      <c r="K18" s="17">
        <f>IF(B18="","",I18-$I$2)</f>
        <v/>
      </c>
    </row>
    <row r="19">
      <c r="A19" s="12" t="n"/>
      <c r="B19" s="11" t="n"/>
      <c r="C19" s="11" t="n"/>
      <c r="D19" s="11" t="n"/>
      <c r="E19" s="11" t="n"/>
      <c r="F19" s="10">
        <f>IF(B19&gt;0,C19/B19,"")</f>
        <v/>
      </c>
      <c r="G19" s="10">
        <f>IF(B19&gt;0,D19/B19,"")</f>
        <v/>
      </c>
      <c r="H19" s="10">
        <f>IF(B19&gt;0,E19/B19,"")</f>
        <v/>
      </c>
      <c r="I19" s="10">
        <f>IF(B19&gt;0,(C19+D19+E19)/(3*B19),"")</f>
        <v/>
      </c>
      <c r="J19" s="16">
        <f>IF(B19="","",IF(B19&lt;$N$2,"Too few customers",IF(I19&gt;$I$2,"Higher","Lower")))</f>
        <v/>
      </c>
      <c r="K19" s="17">
        <f>IF(B19="","",I19-$I$2)</f>
        <v/>
      </c>
    </row>
    <row r="20">
      <c r="A20" s="12" t="n"/>
      <c r="B20" s="11" t="n"/>
      <c r="C20" s="11" t="n"/>
      <c r="D20" s="11" t="n"/>
      <c r="E20" s="11" t="n"/>
      <c r="F20" s="10">
        <f>IF(B20&gt;0,C20/B20,"")</f>
        <v/>
      </c>
      <c r="G20" s="10">
        <f>IF(B20&gt;0,D20/B20,"")</f>
        <v/>
      </c>
      <c r="H20" s="10">
        <f>IF(B20&gt;0,E20/B20,"")</f>
        <v/>
      </c>
      <c r="I20" s="10">
        <f>IF(B20&gt;0,(C20+D20+E20)/(3*B20),"")</f>
        <v/>
      </c>
      <c r="J20" s="16">
        <f>IF(B20="","",IF(B20&lt;$N$2,"Too few customers",IF(I20&gt;$I$2,"Higher","Lower")))</f>
        <v/>
      </c>
      <c r="K20" s="17">
        <f>IF(B20="","",I20-$I$2)</f>
        <v/>
      </c>
    </row>
    <row r="21">
      <c r="A21" s="12" t="n"/>
      <c r="B21" s="11" t="n"/>
      <c r="C21" s="11" t="n"/>
      <c r="D21" s="11" t="n"/>
      <c r="E21" s="11" t="n"/>
      <c r="F21" s="10">
        <f>IF(B21&gt;0,C21/B21,"")</f>
        <v/>
      </c>
      <c r="G21" s="10">
        <f>IF(B21&gt;0,D21/B21,"")</f>
        <v/>
      </c>
      <c r="H21" s="10">
        <f>IF(B21&gt;0,E21/B21,"")</f>
        <v/>
      </c>
      <c r="I21" s="10">
        <f>IF(B21&gt;0,(C21+D21+E21)/(3*B21),"")</f>
        <v/>
      </c>
      <c r="J21" s="16">
        <f>IF(B21="","",IF(B21&lt;$N$2,"Too few customers",IF(I21&gt;$I$2,"Higher","Lower")))</f>
        <v/>
      </c>
      <c r="K21" s="17">
        <f>IF(B21="","",I21-$I$2)</f>
        <v/>
      </c>
    </row>
    <row r="22">
      <c r="A22" s="12" t="n"/>
      <c r="B22" s="11" t="n"/>
      <c r="C22" s="11" t="n"/>
      <c r="D22" s="11" t="n"/>
      <c r="E22" s="11" t="n"/>
      <c r="F22" s="10">
        <f>IF(B22&gt;0,C22/B22,"")</f>
        <v/>
      </c>
      <c r="G22" s="10">
        <f>IF(B22&gt;0,D22/B22,"")</f>
        <v/>
      </c>
      <c r="H22" s="10">
        <f>IF(B22&gt;0,E22/B22,"")</f>
        <v/>
      </c>
      <c r="I22" s="10">
        <f>IF(B22&gt;0,(C22+D22+E22)/(3*B22),"")</f>
        <v/>
      </c>
      <c r="J22" s="16">
        <f>IF(B22="","",IF(B22&lt;$N$2,"Too few customers",IF(I22&gt;$I$2,"Higher","Lower")))</f>
        <v/>
      </c>
      <c r="K22" s="17">
        <f>IF(B22="","",I22-$I$2)</f>
        <v/>
      </c>
    </row>
    <row r="23">
      <c r="A23" s="12" t="n"/>
      <c r="B23" s="11" t="n"/>
      <c r="C23" s="11" t="n"/>
      <c r="D23" s="11" t="n"/>
      <c r="E23" s="11" t="n"/>
      <c r="F23" s="10">
        <f>IF(B23&gt;0,C23/B23,"")</f>
        <v/>
      </c>
      <c r="G23" s="10">
        <f>IF(B23&gt;0,D23/B23,"")</f>
        <v/>
      </c>
      <c r="H23" s="10">
        <f>IF(B23&gt;0,E23/B23,"")</f>
        <v/>
      </c>
      <c r="I23" s="10">
        <f>IF(B23&gt;0,(C23+D23+E23)/(3*B23),"")</f>
        <v/>
      </c>
      <c r="J23" s="16">
        <f>IF(B23="","",IF(B23&lt;$N$2,"Too few customers",IF(I23&gt;$I$2,"Higher","Lower")))</f>
        <v/>
      </c>
      <c r="K23" s="17">
        <f>IF(B23="","",I23-$I$2)</f>
        <v/>
      </c>
    </row>
    <row r="24">
      <c r="A24" s="12" t="n"/>
      <c r="B24" s="11" t="n"/>
      <c r="C24" s="11" t="n"/>
      <c r="D24" s="11" t="n"/>
      <c r="E24" s="11" t="n"/>
      <c r="F24" s="10">
        <f>IF(B24&gt;0,C24/B24,"")</f>
        <v/>
      </c>
      <c r="G24" s="10">
        <f>IF(B24&gt;0,D24/B24,"")</f>
        <v/>
      </c>
      <c r="H24" s="10">
        <f>IF(B24&gt;0,E24/B24,"")</f>
        <v/>
      </c>
      <c r="I24" s="10">
        <f>IF(B24&gt;0,(C24+D24+E24)/(3*B24),"")</f>
        <v/>
      </c>
      <c r="J24" s="16">
        <f>IF(B24="","",IF(B24&lt;$N$2,"Too few customers",IF(I24&gt;$I$2,"Higher","Lower")))</f>
        <v/>
      </c>
      <c r="K24" s="17">
        <f>IF(B24="","",I24-$I$2)</f>
        <v/>
      </c>
    </row>
    <row r="25">
      <c r="A25" s="12" t="n"/>
      <c r="B25" s="11" t="n"/>
      <c r="C25" s="11" t="n"/>
      <c r="D25" s="11" t="n"/>
      <c r="E25" s="11" t="n"/>
      <c r="F25" s="10">
        <f>IF(B25&gt;0,C25/B25,"")</f>
        <v/>
      </c>
      <c r="G25" s="10">
        <f>IF(B25&gt;0,D25/B25,"")</f>
        <v/>
      </c>
      <c r="H25" s="10">
        <f>IF(B25&gt;0,E25/B25,"")</f>
        <v/>
      </c>
      <c r="I25" s="10">
        <f>IF(B25&gt;0,(C25+D25+E25)/(3*B25),"")</f>
        <v/>
      </c>
      <c r="J25" s="16">
        <f>IF(B25="","",IF(B25&lt;$N$2,"Too few customers",IF(I25&gt;$I$2,"Higher","Lower")))</f>
        <v/>
      </c>
      <c r="K25" s="17">
        <f>IF(B25="","",I25-$I$2)</f>
        <v/>
      </c>
    </row>
    <row r="26">
      <c r="A26" s="12" t="n"/>
      <c r="B26" s="11" t="n"/>
      <c r="C26" s="11" t="n"/>
      <c r="D26" s="11" t="n"/>
      <c r="E26" s="11" t="n"/>
      <c r="F26" s="10">
        <f>IF(B26&gt;0,C26/B26,"")</f>
        <v/>
      </c>
      <c r="G26" s="10">
        <f>IF(B26&gt;0,D26/B26,"")</f>
        <v/>
      </c>
      <c r="H26" s="10">
        <f>IF(B26&gt;0,E26/B26,"")</f>
        <v/>
      </c>
      <c r="I26" s="10">
        <f>IF(B26&gt;0,(C26+D26+E26)/(3*B26),"")</f>
        <v/>
      </c>
      <c r="J26" s="16">
        <f>IF(B26="","",IF(B26&lt;$N$2,"Too few customers",IF(I26&gt;$I$2,"Higher","Lower")))</f>
        <v/>
      </c>
      <c r="K26" s="17">
        <f>IF(B26="","",I26-$I$2)</f>
        <v/>
      </c>
    </row>
    <row r="27">
      <c r="A27" s="12" t="n"/>
      <c r="B27" s="11" t="n"/>
      <c r="C27" s="11" t="n"/>
      <c r="D27" s="11" t="n"/>
      <c r="E27" s="11" t="n"/>
      <c r="F27" s="10">
        <f>IF(B27&gt;0,C27/B27,"")</f>
        <v/>
      </c>
      <c r="G27" s="10">
        <f>IF(B27&gt;0,D27/B27,"")</f>
        <v/>
      </c>
      <c r="H27" s="10">
        <f>IF(B27&gt;0,E27/B27,"")</f>
        <v/>
      </c>
      <c r="I27" s="10">
        <f>IF(B27&gt;0,(C27+D27+E27)/(3*B27),"")</f>
        <v/>
      </c>
      <c r="J27" s="16">
        <f>IF(B27="","",IF(B27&lt;$N$2,"Too few customers",IF(I27&gt;$I$2,"Higher","Lower")))</f>
        <v/>
      </c>
      <c r="K27" s="17">
        <f>IF(B27="","",I27-$I$2)</f>
        <v/>
      </c>
    </row>
    <row r="28">
      <c r="A28" s="12" t="n"/>
      <c r="B28" s="11" t="n"/>
      <c r="C28" s="11" t="n"/>
      <c r="D28" s="11" t="n"/>
      <c r="E28" s="11" t="n"/>
      <c r="F28" s="10">
        <f>IF(B28&gt;0,C28/B28,"")</f>
        <v/>
      </c>
      <c r="G28" s="10">
        <f>IF(B28&gt;0,D28/B28,"")</f>
        <v/>
      </c>
      <c r="H28" s="10">
        <f>IF(B28&gt;0,E28/B28,"")</f>
        <v/>
      </c>
      <c r="I28" s="10">
        <f>IF(B28&gt;0,(C28+D28+E28)/(3*B28),"")</f>
        <v/>
      </c>
      <c r="J28" s="16">
        <f>IF(B28="","",IF(B28&lt;$N$2,"Too few customers",IF(I28&gt;$I$2,"Higher","Lower")))</f>
        <v/>
      </c>
      <c r="K28" s="17">
        <f>IF(B28="","",I28-$I$2)</f>
        <v/>
      </c>
    </row>
    <row r="29">
      <c r="A29" s="12" t="n"/>
      <c r="B29" s="11" t="n"/>
      <c r="C29" s="11" t="n"/>
      <c r="D29" s="11" t="n"/>
      <c r="E29" s="11" t="n"/>
      <c r="F29" s="10">
        <f>IF(B29&gt;0,C29/B29,"")</f>
        <v/>
      </c>
      <c r="G29" s="10">
        <f>IF(B29&gt;0,D29/B29,"")</f>
        <v/>
      </c>
      <c r="H29" s="10">
        <f>IF(B29&gt;0,E29/B29,"")</f>
        <v/>
      </c>
      <c r="I29" s="10">
        <f>IF(B29&gt;0,(C29+D29+E29)/(3*B29),"")</f>
        <v/>
      </c>
      <c r="J29" s="16">
        <f>IF(B29="","",IF(B29&lt;$N$2,"Too few customers",IF(I29&gt;$I$2,"Higher","Lower")))</f>
        <v/>
      </c>
      <c r="K29" s="17">
        <f>IF(B29="","",I29-$I$2)</f>
        <v/>
      </c>
    </row>
    <row r="30">
      <c r="A30" s="12" t="n"/>
      <c r="B30" s="11" t="n"/>
      <c r="C30" s="11" t="n"/>
      <c r="D30" s="11" t="n"/>
      <c r="E30" s="11" t="n"/>
      <c r="F30" s="10">
        <f>IF(B30&gt;0,C30/B30,"")</f>
        <v/>
      </c>
      <c r="G30" s="10">
        <f>IF(B30&gt;0,D30/B30,"")</f>
        <v/>
      </c>
      <c r="H30" s="10">
        <f>IF(B30&gt;0,E30/B30,"")</f>
        <v/>
      </c>
      <c r="I30" s="10">
        <f>IF(B30&gt;0,(C30+D30+E30)/(3*B30),"")</f>
        <v/>
      </c>
      <c r="J30" s="16">
        <f>IF(B30="","",IF(B30&lt;$N$2,"Too few customers",IF(I30&gt;$I$2,"Higher","Lower")))</f>
        <v/>
      </c>
      <c r="K30" s="17">
        <f>IF(B30="","",I30-$I$2)</f>
        <v/>
      </c>
    </row>
    <row r="31">
      <c r="A31" s="12" t="n"/>
      <c r="B31" s="11" t="n"/>
      <c r="C31" s="11" t="n"/>
      <c r="D31" s="11" t="n"/>
      <c r="E31" s="11" t="n"/>
      <c r="F31" s="10">
        <f>IF(B31&gt;0,C31/B31,"")</f>
        <v/>
      </c>
      <c r="G31" s="10">
        <f>IF(B31&gt;0,D31/B31,"")</f>
        <v/>
      </c>
      <c r="H31" s="10">
        <f>IF(B31&gt;0,E31/B31,"")</f>
        <v/>
      </c>
      <c r="I31" s="10">
        <f>IF(B31&gt;0,(C31+D31+E31)/(3*B31),"")</f>
        <v/>
      </c>
      <c r="J31" s="16">
        <f>IF(B31="","",IF(B31&lt;$N$2,"Too few customers",IF(I31&gt;$I$2,"Higher","Lower")))</f>
        <v/>
      </c>
      <c r="K31" s="17">
        <f>IF(B31="","",I31-$I$2)</f>
        <v/>
      </c>
    </row>
    <row r="32">
      <c r="A32" s="12" t="n"/>
      <c r="B32" s="11" t="n"/>
      <c r="C32" s="11" t="n"/>
      <c r="D32" s="11" t="n"/>
      <c r="E32" s="11" t="n"/>
      <c r="F32" s="10">
        <f>IF(B32&gt;0,C32/B32,"")</f>
        <v/>
      </c>
      <c r="G32" s="10">
        <f>IF(B32&gt;0,D32/B32,"")</f>
        <v/>
      </c>
      <c r="H32" s="10">
        <f>IF(B32&gt;0,E32/B32,"")</f>
        <v/>
      </c>
      <c r="I32" s="10">
        <f>IF(B32&gt;0,(C32+D32+E32)/(3*B32),"")</f>
        <v/>
      </c>
      <c r="J32" s="16">
        <f>IF(B32="","",IF(B32&lt;$N$2,"Too few customers",IF(I32&gt;$I$2,"Higher","Lower")))</f>
        <v/>
      </c>
      <c r="K32" s="17">
        <f>IF(B32="","",I32-$I$2)</f>
        <v/>
      </c>
    </row>
    <row r="33">
      <c r="A33" s="12" t="n"/>
      <c r="B33" s="11" t="n"/>
      <c r="C33" s="11" t="n"/>
      <c r="D33" s="11" t="n"/>
      <c r="E33" s="11" t="n"/>
      <c r="F33" s="10">
        <f>IF(B33&gt;0,C33/B33,"")</f>
        <v/>
      </c>
      <c r="G33" s="10">
        <f>IF(B33&gt;0,D33/B33,"")</f>
        <v/>
      </c>
      <c r="H33" s="10">
        <f>IF(B33&gt;0,E33/B33,"")</f>
        <v/>
      </c>
      <c r="I33" s="10">
        <f>IF(B33&gt;0,(C33+D33+E33)/(3*B33),"")</f>
        <v/>
      </c>
      <c r="J33" s="16">
        <f>IF(B33="","",IF(B33&lt;$N$2,"Too few customers",IF(I33&gt;$I$2,"Higher","Lower")))</f>
        <v/>
      </c>
      <c r="K33" s="17">
        <f>IF(B33="","",I33-$I$2)</f>
        <v/>
      </c>
    </row>
    <row r="34">
      <c r="A34" s="12" t="n"/>
      <c r="B34" s="11" t="n"/>
      <c r="C34" s="11" t="n"/>
      <c r="D34" s="11" t="n"/>
      <c r="E34" s="11" t="n"/>
      <c r="F34" s="10">
        <f>IF(B34&gt;0,C34/B34,"")</f>
        <v/>
      </c>
      <c r="G34" s="10">
        <f>IF(B34&gt;0,D34/B34,"")</f>
        <v/>
      </c>
      <c r="H34" s="10">
        <f>IF(B34&gt;0,E34/B34,"")</f>
        <v/>
      </c>
      <c r="I34" s="10">
        <f>IF(B34&gt;0,(C34+D34+E34)/(3*B34),"")</f>
        <v/>
      </c>
      <c r="J34" s="16">
        <f>IF(B34="","",IF(B34&lt;$N$2,"Too few customers",IF(I34&gt;$I$2,"Higher","Lower")))</f>
        <v/>
      </c>
      <c r="K34" s="17">
        <f>IF(B34="","",I34-$I$2)</f>
        <v/>
      </c>
    </row>
    <row r="35">
      <c r="A35" s="12" t="n"/>
      <c r="B35" s="11" t="n"/>
      <c r="C35" s="11" t="n"/>
      <c r="D35" s="11" t="n"/>
      <c r="E35" s="11" t="n"/>
      <c r="F35" s="10">
        <f>IF(B35&gt;0,C35/B35,"")</f>
        <v/>
      </c>
      <c r="G35" s="10">
        <f>IF(B35&gt;0,D35/B35,"")</f>
        <v/>
      </c>
      <c r="H35" s="10">
        <f>IF(B35&gt;0,E35/B35,"")</f>
        <v/>
      </c>
      <c r="I35" s="10">
        <f>IF(B35&gt;0,(C35+D35+E35)/(3*B35),"")</f>
        <v/>
      </c>
      <c r="J35" s="16">
        <f>IF(B35="","",IF(B35&lt;$N$2,"Too few customers",IF(I35&gt;$I$2,"Higher","Lower")))</f>
        <v/>
      </c>
      <c r="K35" s="17">
        <f>IF(B35="","",I35-$I$2)</f>
        <v/>
      </c>
    </row>
    <row r="36">
      <c r="A36" s="12" t="n"/>
      <c r="B36" s="11" t="n"/>
      <c r="C36" s="11" t="n"/>
      <c r="D36" s="11" t="n"/>
      <c r="E36" s="11" t="n"/>
      <c r="F36" s="10">
        <f>IF(B36&gt;0,C36/B36,"")</f>
        <v/>
      </c>
      <c r="G36" s="10">
        <f>IF(B36&gt;0,D36/B36,"")</f>
        <v/>
      </c>
      <c r="H36" s="10">
        <f>IF(B36&gt;0,E36/B36,"")</f>
        <v/>
      </c>
      <c r="I36" s="10">
        <f>IF(B36&gt;0,(C36+D36+E36)/(3*B36),"")</f>
        <v/>
      </c>
      <c r="J36" s="16">
        <f>IF(B36="","",IF(B36&lt;$N$2,"Too few customers",IF(I36&gt;$I$2,"Higher","Lower")))</f>
        <v/>
      </c>
      <c r="K36" s="17">
        <f>IF(B36="","",I36-$I$2)</f>
        <v/>
      </c>
    </row>
    <row r="37">
      <c r="A37" s="12" t="n"/>
      <c r="B37" s="11" t="n"/>
      <c r="C37" s="11" t="n"/>
      <c r="D37" s="11" t="n"/>
      <c r="E37" s="11" t="n"/>
      <c r="F37" s="10">
        <f>IF(B37&gt;0,C37/B37,"")</f>
        <v/>
      </c>
      <c r="G37" s="10">
        <f>IF(B37&gt;0,D37/B37,"")</f>
        <v/>
      </c>
      <c r="H37" s="10">
        <f>IF(B37&gt;0,E37/B37,"")</f>
        <v/>
      </c>
      <c r="I37" s="10">
        <f>IF(B37&gt;0,(C37+D37+E37)/(3*B37),"")</f>
        <v/>
      </c>
      <c r="J37" s="16">
        <f>IF(B37="","",IF(B37&lt;$N$2,"Too few customers",IF(I37&gt;$I$2,"Higher","Lower")))</f>
        <v/>
      </c>
      <c r="K37" s="17">
        <f>IF(B37="","",I37-$I$2)</f>
        <v/>
      </c>
    </row>
    <row r="38">
      <c r="A38" s="12" t="n"/>
      <c r="B38" s="11" t="n"/>
      <c r="C38" s="11" t="n"/>
      <c r="D38" s="11" t="n"/>
      <c r="E38" s="11" t="n"/>
      <c r="F38" s="10">
        <f>IF(B38&gt;0,C38/B38,"")</f>
        <v/>
      </c>
      <c r="G38" s="10">
        <f>IF(B38&gt;0,D38/B38,"")</f>
        <v/>
      </c>
      <c r="H38" s="10">
        <f>IF(B38&gt;0,E38/B38,"")</f>
        <v/>
      </c>
      <c r="I38" s="10">
        <f>IF(B38&gt;0,(C38+D38+E38)/(3*B38),"")</f>
        <v/>
      </c>
      <c r="J38" s="16">
        <f>IF(B38="","",IF(B38&lt;$N$2,"Too few customers",IF(I38&gt;$I$2,"Higher","Lower")))</f>
        <v/>
      </c>
      <c r="K38" s="17">
        <f>IF(B38="","",I38-$I$2)</f>
        <v/>
      </c>
    </row>
    <row r="39">
      <c r="A39" s="12" t="n"/>
      <c r="B39" s="11" t="n"/>
      <c r="C39" s="11" t="n"/>
      <c r="D39" s="11" t="n"/>
      <c r="E39" s="11" t="n"/>
      <c r="F39" s="10">
        <f>IF(B39&gt;0,C39/B39,"")</f>
        <v/>
      </c>
      <c r="G39" s="10">
        <f>IF(B39&gt;0,D39/B39,"")</f>
        <v/>
      </c>
      <c r="H39" s="10">
        <f>IF(B39&gt;0,E39/B39,"")</f>
        <v/>
      </c>
      <c r="I39" s="10">
        <f>IF(B39&gt;0,(C39+D39+E39)/(3*B39),"")</f>
        <v/>
      </c>
      <c r="J39" s="16">
        <f>IF(B39="","",IF(B39&lt;$N$2,"Too few customers",IF(I39&gt;$I$2,"Higher","Lower")))</f>
        <v/>
      </c>
      <c r="K39" s="17">
        <f>IF(B39="","",I39-$I$2)</f>
        <v/>
      </c>
    </row>
    <row r="40">
      <c r="A40" s="12" t="n"/>
      <c r="B40" s="11" t="n"/>
      <c r="C40" s="11" t="n"/>
      <c r="D40" s="11" t="n"/>
      <c r="E40" s="11" t="n"/>
      <c r="F40" s="10">
        <f>IF(B40&gt;0,C40/B40,"")</f>
        <v/>
      </c>
      <c r="G40" s="10">
        <f>IF(B40&gt;0,D40/B40,"")</f>
        <v/>
      </c>
      <c r="H40" s="10">
        <f>IF(B40&gt;0,E40/B40,"")</f>
        <v/>
      </c>
      <c r="I40" s="10">
        <f>IF(B40&gt;0,(C40+D40+E40)/(3*B40),"")</f>
        <v/>
      </c>
      <c r="J40" s="16">
        <f>IF(B40="","",IF(B40&lt;$N$2,"Too few customers",IF(I40&gt;$I$2,"Higher","Lower")))</f>
        <v/>
      </c>
      <c r="K40" s="17">
        <f>IF(B40="","",I40-$I$2)</f>
        <v/>
      </c>
    </row>
    <row r="41">
      <c r="A41" s="12" t="n"/>
      <c r="B41" s="11" t="n"/>
      <c r="C41" s="11" t="n"/>
      <c r="D41" s="11" t="n"/>
      <c r="E41" s="11" t="n"/>
      <c r="F41" s="10">
        <f>IF(B41&gt;0,C41/B41,"")</f>
        <v/>
      </c>
      <c r="G41" s="10">
        <f>IF(B41&gt;0,D41/B41,"")</f>
        <v/>
      </c>
      <c r="H41" s="10">
        <f>IF(B41&gt;0,E41/B41,"")</f>
        <v/>
      </c>
      <c r="I41" s="10">
        <f>IF(B41&gt;0,(C41+D41+E41)/(3*B41),"")</f>
        <v/>
      </c>
      <c r="J41" s="16">
        <f>IF(B41="","",IF(B41&lt;$N$2,"Too few customers",IF(I41&gt;$I$2,"Higher","Lower")))</f>
        <v/>
      </c>
      <c r="K41" s="17">
        <f>IF(B41="","",I41-$I$2)</f>
        <v/>
      </c>
    </row>
    <row r="42">
      <c r="A42" s="12" t="n"/>
      <c r="B42" s="11" t="n"/>
      <c r="C42" s="11" t="n"/>
      <c r="D42" s="11" t="n"/>
      <c r="E42" s="11" t="n"/>
      <c r="F42" s="10">
        <f>IF(B42&gt;0,C42/B42,"")</f>
        <v/>
      </c>
      <c r="G42" s="10">
        <f>IF(B42&gt;0,D42/B42,"")</f>
        <v/>
      </c>
      <c r="H42" s="10">
        <f>IF(B42&gt;0,E42/B42,"")</f>
        <v/>
      </c>
      <c r="I42" s="10">
        <f>IF(B42&gt;0,(C42+D42+E42)/(3*B42),"")</f>
        <v/>
      </c>
      <c r="J42" s="16">
        <f>IF(B42="","",IF(B42&lt;$N$2,"Too few customers",IF(I42&gt;$I$2,"Higher","Lower")))</f>
        <v/>
      </c>
      <c r="K42" s="17">
        <f>IF(B42="","",I42-$I$2)</f>
        <v/>
      </c>
    </row>
    <row r="43">
      <c r="A43" s="12" t="n"/>
      <c r="B43" s="11" t="n"/>
      <c r="C43" s="11" t="n"/>
      <c r="D43" s="11" t="n"/>
      <c r="E43" s="11" t="n"/>
      <c r="F43" s="10">
        <f>IF(B43&gt;0,C43/B43,"")</f>
        <v/>
      </c>
      <c r="G43" s="10">
        <f>IF(B43&gt;0,D43/B43,"")</f>
        <v/>
      </c>
      <c r="H43" s="10">
        <f>IF(B43&gt;0,E43/B43,"")</f>
        <v/>
      </c>
      <c r="I43" s="10">
        <f>IF(B43&gt;0,(C43+D43+E43)/(3*B43),"")</f>
        <v/>
      </c>
      <c r="J43" s="16">
        <f>IF(B43="","",IF(B43&lt;$N$2,"Too few customers",IF(I43&gt;$I$2,"Higher","Lower")))</f>
        <v/>
      </c>
      <c r="K43" s="17">
        <f>IF(B43="","",I43-$I$2)</f>
        <v/>
      </c>
    </row>
    <row r="44">
      <c r="A44" s="12" t="n"/>
      <c r="B44" s="11" t="n"/>
      <c r="C44" s="11" t="n"/>
      <c r="D44" s="11" t="n"/>
      <c r="E44" s="11" t="n"/>
      <c r="F44" s="10">
        <f>IF(B44&gt;0,C44/B44,"")</f>
        <v/>
      </c>
      <c r="G44" s="10">
        <f>IF(B44&gt;0,D44/B44,"")</f>
        <v/>
      </c>
      <c r="H44" s="10">
        <f>IF(B44&gt;0,E44/B44,"")</f>
        <v/>
      </c>
      <c r="I44" s="10">
        <f>IF(B44&gt;0,(C44+D44+E44)/(3*B44),"")</f>
        <v/>
      </c>
      <c r="J44" s="16">
        <f>IF(B44="","",IF(B44&lt;$N$2,"Too few customers",IF(I44&gt;$I$2,"Higher","Lower")))</f>
        <v/>
      </c>
      <c r="K44" s="17">
        <f>IF(B44="","",I44-$I$2)</f>
        <v/>
      </c>
    </row>
    <row r="45">
      <c r="A45" s="12" t="n"/>
      <c r="B45" s="11" t="n"/>
      <c r="C45" s="11" t="n"/>
      <c r="D45" s="11" t="n"/>
      <c r="E45" s="11" t="n"/>
      <c r="F45" s="10">
        <f>IF(B45&gt;0,C45/B45,"")</f>
        <v/>
      </c>
      <c r="G45" s="10">
        <f>IF(B45&gt;0,D45/B45,"")</f>
        <v/>
      </c>
      <c r="H45" s="10">
        <f>IF(B45&gt;0,E45/B45,"")</f>
        <v/>
      </c>
      <c r="I45" s="10">
        <f>IF(B45&gt;0,(C45+D45+E45)/(3*B45),"")</f>
        <v/>
      </c>
      <c r="J45" s="16">
        <f>IF(B45="","",IF(B45&lt;$N$2,"Too few customers",IF(I45&gt;$I$2,"Higher","Lower")))</f>
        <v/>
      </c>
      <c r="K45" s="17">
        <f>IF(B45="","",I45-$I$2)</f>
        <v/>
      </c>
    </row>
    <row r="46">
      <c r="A46" s="12" t="n"/>
      <c r="B46" s="11" t="n"/>
      <c r="C46" s="11" t="n"/>
      <c r="D46" s="11" t="n"/>
      <c r="E46" s="11" t="n"/>
      <c r="F46" s="10">
        <f>IF(B46&gt;0,C46/B46,"")</f>
        <v/>
      </c>
      <c r="G46" s="10">
        <f>IF(B46&gt;0,D46/B46,"")</f>
        <v/>
      </c>
      <c r="H46" s="10">
        <f>IF(B46&gt;0,E46/B46,"")</f>
        <v/>
      </c>
      <c r="I46" s="10">
        <f>IF(B46&gt;0,(C46+D46+E46)/(3*B46),"")</f>
        <v/>
      </c>
      <c r="J46" s="16">
        <f>IF(B46="","",IF(B46&lt;$N$2,"Too few customers",IF(I46&gt;$I$2,"Higher","Lower")))</f>
        <v/>
      </c>
      <c r="K46" s="17">
        <f>IF(B46="","",I46-$I$2)</f>
        <v/>
      </c>
    </row>
    <row r="47">
      <c r="A47" s="12" t="n"/>
      <c r="B47" s="11" t="n"/>
      <c r="C47" s="11" t="n"/>
      <c r="D47" s="11" t="n"/>
      <c r="E47" s="11" t="n"/>
      <c r="F47" s="10">
        <f>IF(B47&gt;0,C47/B47,"")</f>
        <v/>
      </c>
      <c r="G47" s="10">
        <f>IF(B47&gt;0,D47/B47,"")</f>
        <v/>
      </c>
      <c r="H47" s="10">
        <f>IF(B47&gt;0,E47/B47,"")</f>
        <v/>
      </c>
      <c r="I47" s="10">
        <f>IF(B47&gt;0,(C47+D47+E47)/(3*B47),"")</f>
        <v/>
      </c>
      <c r="J47" s="16">
        <f>IF(B47="","",IF(B47&lt;$N$2,"Too few customers",IF(I47&gt;$I$2,"Higher","Lower")))</f>
        <v/>
      </c>
      <c r="K47" s="17">
        <f>IF(B47="","",I47-$I$2)</f>
        <v/>
      </c>
    </row>
    <row r="48">
      <c r="A48" s="12" t="n"/>
      <c r="B48" s="11" t="n"/>
      <c r="C48" s="11" t="n"/>
      <c r="D48" s="11" t="n"/>
      <c r="E48" s="11" t="n"/>
      <c r="F48" s="10">
        <f>IF(B48&gt;0,C48/B48,"")</f>
        <v/>
      </c>
      <c r="G48" s="10">
        <f>IF(B48&gt;0,D48/B48,"")</f>
        <v/>
      </c>
      <c r="H48" s="10">
        <f>IF(B48&gt;0,E48/B48,"")</f>
        <v/>
      </c>
      <c r="I48" s="10">
        <f>IF(B48&gt;0,(C48+D48+E48)/(3*B48),"")</f>
        <v/>
      </c>
      <c r="J48" s="16">
        <f>IF(B48="","",IF(B48&lt;$N$2,"Too few customers",IF(I48&gt;$I$2,"Higher","Lower")))</f>
        <v/>
      </c>
      <c r="K48" s="17">
        <f>IF(B48="","",I48-$I$2)</f>
        <v/>
      </c>
    </row>
    <row r="49">
      <c r="A49" s="12" t="n"/>
      <c r="B49" s="11" t="n"/>
      <c r="C49" s="11" t="n"/>
      <c r="D49" s="11" t="n"/>
      <c r="E49" s="11" t="n"/>
      <c r="F49" s="10">
        <f>IF(B49&gt;0,C49/B49,"")</f>
        <v/>
      </c>
      <c r="G49" s="10">
        <f>IF(B49&gt;0,D49/B49,"")</f>
        <v/>
      </c>
      <c r="H49" s="10">
        <f>IF(B49&gt;0,E49/B49,"")</f>
        <v/>
      </c>
      <c r="I49" s="10">
        <f>IF(B49&gt;0,(C49+D49+E49)/(3*B49),"")</f>
        <v/>
      </c>
      <c r="J49" s="16">
        <f>IF(B49="","",IF(B49&lt;$N$2,"Too few customers",IF(I49&gt;$I$2,"Higher","Lower")))</f>
        <v/>
      </c>
      <c r="K49" s="17">
        <f>IF(B49="","",I49-$I$2)</f>
        <v/>
      </c>
    </row>
    <row r="50">
      <c r="A50" s="12" t="n"/>
      <c r="B50" s="11" t="n"/>
      <c r="C50" s="11" t="n"/>
      <c r="D50" s="11" t="n"/>
      <c r="E50" s="11" t="n"/>
      <c r="F50" s="10">
        <f>IF(B50&gt;0,C50/B50,"")</f>
        <v/>
      </c>
      <c r="G50" s="10">
        <f>IF(B50&gt;0,D50/B50,"")</f>
        <v/>
      </c>
      <c r="H50" s="10">
        <f>IF(B50&gt;0,E50/B50,"")</f>
        <v/>
      </c>
      <c r="I50" s="10">
        <f>IF(B50&gt;0,(C50+D50+E50)/(3*B50),"")</f>
        <v/>
      </c>
      <c r="J50" s="16">
        <f>IF(B50="","",IF(B50&lt;$N$2,"Too few customers",IF(I50&gt;$I$2,"Higher","Lower")))</f>
        <v/>
      </c>
      <c r="K50" s="17">
        <f>IF(B50="","",I50-$I$2)</f>
        <v/>
      </c>
    </row>
    <row r="51">
      <c r="A51" s="12" t="n"/>
      <c r="B51" s="11" t="n"/>
      <c r="C51" s="11" t="n"/>
      <c r="D51" s="11" t="n"/>
      <c r="E51" s="11" t="n"/>
      <c r="F51" s="10">
        <f>IF(B51&gt;0,C51/B51,"")</f>
        <v/>
      </c>
      <c r="G51" s="10">
        <f>IF(B51&gt;0,D51/B51,"")</f>
        <v/>
      </c>
      <c r="H51" s="10">
        <f>IF(B51&gt;0,E51/B51,"")</f>
        <v/>
      </c>
      <c r="I51" s="10">
        <f>IF(B51&gt;0,(C51+D51+E51)/(3*B51),"")</f>
        <v/>
      </c>
      <c r="J51" s="16">
        <f>IF(B51="","",IF(B51&lt;$N$2,"Too few customers",IF(I51&gt;$I$2,"Higher","Lower")))</f>
        <v/>
      </c>
      <c r="K51" s="17">
        <f>IF(B51="","",I51-$I$2)</f>
        <v/>
      </c>
    </row>
    <row r="52">
      <c r="A52" s="12" t="n"/>
      <c r="B52" s="11" t="n"/>
      <c r="C52" s="11" t="n"/>
      <c r="D52" s="11" t="n"/>
      <c r="E52" s="11" t="n"/>
      <c r="F52" s="10">
        <f>IF(B52&gt;0,C52/B52,"")</f>
        <v/>
      </c>
      <c r="G52" s="10">
        <f>IF(B52&gt;0,D52/B52,"")</f>
        <v/>
      </c>
      <c r="H52" s="10">
        <f>IF(B52&gt;0,E52/B52,"")</f>
        <v/>
      </c>
      <c r="I52" s="10">
        <f>IF(B52&gt;0,(C52+D52+E52)/(3*B52),"")</f>
        <v/>
      </c>
      <c r="J52" s="16">
        <f>IF(B52="","",IF(B52&lt;$N$2,"Too few customers",IF(I52&gt;$I$2,"Higher","Lower")))</f>
        <v/>
      </c>
      <c r="K52" s="17">
        <f>IF(B52="","",I52-$I$2)</f>
        <v/>
      </c>
    </row>
    <row r="53">
      <c r="A53" s="12" t="n"/>
      <c r="B53" s="11" t="n"/>
      <c r="C53" s="11" t="n"/>
      <c r="D53" s="11" t="n"/>
      <c r="E53" s="11" t="n"/>
      <c r="F53" s="10">
        <f>IF(B53&gt;0,C53/B53,"")</f>
        <v/>
      </c>
      <c r="G53" s="10">
        <f>IF(B53&gt;0,D53/B53,"")</f>
        <v/>
      </c>
      <c r="H53" s="10">
        <f>IF(B53&gt;0,E53/B53,"")</f>
        <v/>
      </c>
      <c r="I53" s="10">
        <f>IF(B53&gt;0,(C53+D53+E53)/(3*B53),"")</f>
        <v/>
      </c>
      <c r="J53" s="16">
        <f>IF(B53="","",IF(B53&lt;$N$2,"Too few customers",IF(I53&gt;$I$2,"Higher","Lower")))</f>
        <v/>
      </c>
      <c r="K53" s="17">
        <f>IF(B53="","",I53-$I$2)</f>
        <v/>
      </c>
    </row>
    <row r="54">
      <c r="A54" s="12" t="n"/>
      <c r="B54" s="11" t="n"/>
      <c r="C54" s="11" t="n"/>
      <c r="D54" s="11" t="n"/>
      <c r="E54" s="11" t="n"/>
      <c r="F54" s="10">
        <f>IF(B54&gt;0,C54/B54,"")</f>
        <v/>
      </c>
      <c r="G54" s="10">
        <f>IF(B54&gt;0,D54/B54,"")</f>
        <v/>
      </c>
      <c r="H54" s="10">
        <f>IF(B54&gt;0,E54/B54,"")</f>
        <v/>
      </c>
      <c r="I54" s="10">
        <f>IF(B54&gt;0,(C54+D54+E54)/(3*B54),"")</f>
        <v/>
      </c>
      <c r="J54" s="16">
        <f>IF(B54="","",IF(B54&lt;$N$2,"Too few customers",IF(I54&gt;$I$2,"Higher","Lower")))</f>
        <v/>
      </c>
      <c r="K54" s="17">
        <f>IF(B54="","",I54-$I$2)</f>
        <v/>
      </c>
    </row>
    <row r="55">
      <c r="A55" s="12" t="n"/>
      <c r="B55" s="11" t="n"/>
      <c r="C55" s="11" t="n"/>
      <c r="D55" s="11" t="n"/>
      <c r="E55" s="11" t="n"/>
      <c r="F55" s="10">
        <f>IF(B55&gt;0,C55/B55,"")</f>
        <v/>
      </c>
      <c r="G55" s="10">
        <f>IF(B55&gt;0,D55/B55,"")</f>
        <v/>
      </c>
      <c r="H55" s="10">
        <f>IF(B55&gt;0,E55/B55,"")</f>
        <v/>
      </c>
      <c r="I55" s="10">
        <f>IF(B55&gt;0,(C55+D55+E55)/(3*B55),"")</f>
        <v/>
      </c>
      <c r="J55" s="16">
        <f>IF(B55="","",IF(B55&lt;$N$2,"Too few customers",IF(I55&gt;$I$2,"Higher","Lower")))</f>
        <v/>
      </c>
      <c r="K55" s="17">
        <f>IF(B55="","",I55-$I$2)</f>
        <v/>
      </c>
    </row>
    <row r="56">
      <c r="A56" s="12" t="n"/>
      <c r="B56" s="11" t="n"/>
      <c r="C56" s="11" t="n"/>
      <c r="D56" s="11" t="n"/>
      <c r="E56" s="11" t="n"/>
      <c r="F56" s="10">
        <f>IF(B56&gt;0,C56/B56,"")</f>
        <v/>
      </c>
      <c r="G56" s="10">
        <f>IF(B56&gt;0,D56/B56,"")</f>
        <v/>
      </c>
      <c r="H56" s="10">
        <f>IF(B56&gt;0,E56/B56,"")</f>
        <v/>
      </c>
      <c r="I56" s="10">
        <f>IF(B56&gt;0,(C56+D56+E56)/(3*B56),"")</f>
        <v/>
      </c>
      <c r="J56" s="16">
        <f>IF(B56="","",IF(B56&lt;$N$2,"Too few customers",IF(I56&gt;$I$2,"Higher","Lower")))</f>
        <v/>
      </c>
      <c r="K56" s="17">
        <f>IF(B56="","",I56-$I$2)</f>
        <v/>
      </c>
    </row>
    <row r="57">
      <c r="A57" s="12" t="n"/>
      <c r="B57" s="11" t="n"/>
      <c r="C57" s="11" t="n"/>
      <c r="D57" s="11" t="n"/>
      <c r="E57" s="11" t="n"/>
      <c r="F57" s="10">
        <f>IF(B57&gt;0,C57/B57,"")</f>
        <v/>
      </c>
      <c r="G57" s="10">
        <f>IF(B57&gt;0,D57/B57,"")</f>
        <v/>
      </c>
      <c r="H57" s="10">
        <f>IF(B57&gt;0,E57/B57,"")</f>
        <v/>
      </c>
      <c r="I57" s="10">
        <f>IF(B57&gt;0,(C57+D57+E57)/(3*B57),"")</f>
        <v/>
      </c>
      <c r="J57" s="16">
        <f>IF(B57="","",IF(B57&lt;$N$2,"Too few customers",IF(I57&gt;$I$2,"Higher","Lower")))</f>
        <v/>
      </c>
      <c r="K57" s="17">
        <f>IF(B57="","",I57-$I$2)</f>
        <v/>
      </c>
    </row>
    <row r="58">
      <c r="A58" s="12" t="n"/>
      <c r="B58" s="11" t="n"/>
      <c r="C58" s="11" t="n"/>
      <c r="D58" s="11" t="n"/>
      <c r="E58" s="11" t="n"/>
      <c r="F58" s="10">
        <f>IF(B58&gt;0,C58/B58,"")</f>
        <v/>
      </c>
      <c r="G58" s="10">
        <f>IF(B58&gt;0,D58/B58,"")</f>
        <v/>
      </c>
      <c r="H58" s="10">
        <f>IF(B58&gt;0,E58/B58,"")</f>
        <v/>
      </c>
      <c r="I58" s="10">
        <f>IF(B58&gt;0,(C58+D58+E58)/(3*B58),"")</f>
        <v/>
      </c>
      <c r="J58" s="16">
        <f>IF(B58="","",IF(B58&lt;$N$2,"Too few customers",IF(I58&gt;$I$2,"Higher","Lower")))</f>
        <v/>
      </c>
      <c r="K58" s="17">
        <f>IF(B58="","",I58-$I$2)</f>
        <v/>
      </c>
    </row>
    <row r="59">
      <c r="A59" s="12" t="n"/>
      <c r="B59" s="11" t="n"/>
      <c r="C59" s="11" t="n"/>
      <c r="D59" s="11" t="n"/>
      <c r="E59" s="11" t="n"/>
      <c r="F59" s="10">
        <f>IF(B59&gt;0,C59/B59,"")</f>
        <v/>
      </c>
      <c r="G59" s="10">
        <f>IF(B59&gt;0,D59/B59,"")</f>
        <v/>
      </c>
      <c r="H59" s="10">
        <f>IF(B59&gt;0,E59/B59,"")</f>
        <v/>
      </c>
      <c r="I59" s="10">
        <f>IF(B59&gt;0,(C59+D59+E59)/(3*B59),"")</f>
        <v/>
      </c>
      <c r="J59" s="16">
        <f>IF(B59="","",IF(B59&lt;$N$2,"Too few customers",IF(I59&gt;$I$2,"Higher","Lower")))</f>
        <v/>
      </c>
      <c r="K59" s="17">
        <f>IF(B59="","",I59-$I$2)</f>
        <v/>
      </c>
    </row>
    <row r="60">
      <c r="A60" s="12" t="n"/>
      <c r="B60" s="11" t="n"/>
      <c r="C60" s="11" t="n"/>
      <c r="D60" s="11" t="n"/>
      <c r="E60" s="11" t="n"/>
      <c r="F60" s="10">
        <f>IF(B60&gt;0,C60/B60,"")</f>
        <v/>
      </c>
      <c r="G60" s="10">
        <f>IF(B60&gt;0,D60/B60,"")</f>
        <v/>
      </c>
      <c r="H60" s="10">
        <f>IF(B60&gt;0,E60/B60,"")</f>
        <v/>
      </c>
      <c r="I60" s="10">
        <f>IF(B60&gt;0,(C60+D60+E60)/(3*B60),"")</f>
        <v/>
      </c>
      <c r="J60" s="16">
        <f>IF(B60="","",IF(B60&lt;$N$2,"Too few customers",IF(I60&gt;$I$2,"Higher","Lower")))</f>
        <v/>
      </c>
      <c r="K60" s="17">
        <f>IF(B60="","",I60-$I$2)</f>
        <v/>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20" customWidth="1" min="2" max="2"/>
    <col width="13" customWidth="1" min="3" max="3"/>
    <col width="13" customWidth="1" min="4" max="4"/>
    <col width="13" customWidth="1" min="5" max="5"/>
    <col width="13" customWidth="1" min="6" max="6"/>
    <col width="13" customWidth="1" min="7" max="7"/>
    <col width="13" customWidth="1" min="8" max="8"/>
    <col width="18" customWidth="1" min="9" max="9"/>
    <col width="13" customWidth="1" min="10" max="10"/>
    <col width="13" customWidth="1" min="11" max="11"/>
    <col width="13" customWidth="1" min="12" max="12"/>
    <col width="13" customWidth="1" min="13" max="13"/>
    <col width="13" customWidth="1" min="14" max="14"/>
    <col width="13" customWidth="1" min="15" max="15"/>
    <col width="36" customWidth="1" min="16" max="16"/>
  </cols>
  <sheetData>
    <row r="1" ht="45" customHeight="1">
      <c r="A1" s="7" t="inlineStr">
        <is>
          <t>Offer</t>
        </is>
      </c>
      <c r="B1" s="7" t="inlineStr">
        <is>
          <t>Dates</t>
        </is>
      </c>
      <c r="C1" s="7" t="inlineStr">
        <is>
          <t>Orders</t>
        </is>
      </c>
      <c r="D1" s="7" t="inlineStr">
        <is>
          <t>Gross sales</t>
        </is>
      </c>
      <c r="E1" s="7" t="inlineStr">
        <is>
          <t>Discounts</t>
        </is>
      </c>
      <c r="F1" s="7" t="inlineStr">
        <is>
          <t>Product cost</t>
        </is>
      </c>
      <c r="G1" s="7" t="inlineStr">
        <is>
          <t>Shipping cost</t>
        </is>
      </c>
      <c r="H1" s="7" t="inlineStr">
        <is>
          <t>New customers</t>
        </is>
      </c>
      <c r="I1" s="7" t="inlineStr">
        <is>
          <t>New customers who ordered again within 90 days</t>
        </is>
      </c>
      <c r="J1" s="7" t="inlineStr">
        <is>
          <t>Net sales</t>
        </is>
      </c>
      <c r="K1" s="7" t="inlineStr">
        <is>
          <t>Discount rate</t>
        </is>
      </c>
      <c r="L1" s="7" t="inlineStr">
        <is>
          <t>Contribution before ads</t>
        </is>
      </c>
      <c r="M1" s="7" t="inlineStr">
        <is>
          <t>Contribution per order</t>
        </is>
      </c>
      <c r="N1" s="7" t="inlineStr">
        <is>
          <t>Share of new customers</t>
        </is>
      </c>
      <c r="O1" s="7" t="inlineStr">
        <is>
          <t>90-day repeat</t>
        </is>
      </c>
      <c r="P1" s="7" t="inlineStr">
        <is>
          <t>Run it again?</t>
        </is>
      </c>
    </row>
    <row r="2">
      <c r="A2" s="12" t="inlineStr">
        <is>
          <t>25% off sitewide</t>
        </is>
      </c>
      <c r="B2" s="12" t="inlineStr">
        <is>
          <t>Nov 28 - Dec 1, 2025</t>
        </is>
      </c>
      <c r="C2" s="11" t="n">
        <v>1180</v>
      </c>
      <c r="D2" s="9" t="n">
        <v>118000</v>
      </c>
      <c r="E2" s="9" t="n">
        <v>29500</v>
      </c>
      <c r="F2" s="9" t="n">
        <v>37700</v>
      </c>
      <c r="G2" s="9" t="n">
        <v>12980</v>
      </c>
      <c r="H2" s="11" t="n">
        <v>640</v>
      </c>
      <c r="I2" s="11" t="n">
        <v>58</v>
      </c>
      <c r="J2" s="18">
        <f>IF(C2="","",D2-E2)</f>
        <v/>
      </c>
      <c r="K2" s="10">
        <f>IF(C2="","",E2/D2)</f>
        <v/>
      </c>
      <c r="L2" s="18">
        <f>IF(C2="","",J2-F2-G2)</f>
        <v/>
      </c>
      <c r="M2" s="19">
        <f>IF(C2="","",L2/C2)</f>
        <v/>
      </c>
      <c r="N2" s="10">
        <f>IF(C2="","",H2/C2)</f>
        <v/>
      </c>
      <c r="O2" s="10">
        <f>IF(OR(C2="",H2=0),"",I2/H2)</f>
        <v/>
      </c>
      <c r="P2" s="16">
        <f>IF(C2="","",IF(M2&lt;0.25*MAX($M$2:$M$21),"No: thin margin",IF(AND(M2&gt;=LARGE($M$2:$M$21,2),O2&gt;=MEDIAN($O$2:$O$21)),"Yes: earns and brings customers back","Maybe: test it against the best")))</f>
        <v/>
      </c>
    </row>
    <row r="3">
      <c r="A3" s="12" t="inlineStr">
        <is>
          <t>Free gift over $75</t>
        </is>
      </c>
      <c r="B3" s="12" t="inlineStr">
        <is>
          <t>Nov 28 - Dec 1, 2025</t>
        </is>
      </c>
      <c r="C3" s="11" t="n">
        <v>760</v>
      </c>
      <c r="D3" s="9" t="n">
        <v>82100</v>
      </c>
      <c r="E3" s="9" t="n">
        <v>3040</v>
      </c>
      <c r="F3" s="9" t="n">
        <v>26300</v>
      </c>
      <c r="G3" s="9" t="n">
        <v>8360</v>
      </c>
      <c r="H3" s="11" t="n">
        <v>410</v>
      </c>
      <c r="I3" s="11" t="n">
        <v>53</v>
      </c>
      <c r="J3" s="18">
        <f>IF(C3="","",D3-E3)</f>
        <v/>
      </c>
      <c r="K3" s="10">
        <f>IF(C3="","",E3/D3)</f>
        <v/>
      </c>
      <c r="L3" s="18">
        <f>IF(C3="","",J3-F3-G3)</f>
        <v/>
      </c>
      <c r="M3" s="19">
        <f>IF(C3="","",L3/C3)</f>
        <v/>
      </c>
      <c r="N3" s="10">
        <f>IF(C3="","",H3/C3)</f>
        <v/>
      </c>
      <c r="O3" s="10">
        <f>IF(OR(C3="",H3=0),"",I3/H3)</f>
        <v/>
      </c>
      <c r="P3" s="16">
        <f>IF(C3="","",IF(M3&lt;0.25*MAX($M$2:$M$21),"No: thin margin",IF(AND(M3&gt;=LARGE($M$2:$M$21,2),O3&gt;=MEDIAN($O$2:$O$21)),"Yes: earns and brings customers back","Maybe: test it against the best")))</f>
        <v/>
      </c>
    </row>
    <row r="4">
      <c r="A4" s="12" t="inlineStr">
        <is>
          <t>Buy 2, get 1 free</t>
        </is>
      </c>
      <c r="B4" s="12" t="inlineStr">
        <is>
          <t>Nov 28 - Dec 1, 2025</t>
        </is>
      </c>
      <c r="C4" s="11" t="n">
        <v>520</v>
      </c>
      <c r="D4" s="9" t="n">
        <v>81000</v>
      </c>
      <c r="E4" s="9" t="n">
        <v>18900</v>
      </c>
      <c r="F4" s="9" t="n">
        <v>27900</v>
      </c>
      <c r="G4" s="9" t="n">
        <v>6240</v>
      </c>
      <c r="H4" s="11" t="n">
        <v>230</v>
      </c>
      <c r="I4" s="11" t="n">
        <v>25</v>
      </c>
      <c r="J4" s="18">
        <f>IF(C4="","",D4-E4)</f>
        <v/>
      </c>
      <c r="K4" s="10">
        <f>IF(C4="","",E4/D4)</f>
        <v/>
      </c>
      <c r="L4" s="18">
        <f>IF(C4="","",J4-F4-G4)</f>
        <v/>
      </c>
      <c r="M4" s="19">
        <f>IF(C4="","",L4/C4)</f>
        <v/>
      </c>
      <c r="N4" s="10">
        <f>IF(C4="","",H4/C4)</f>
        <v/>
      </c>
      <c r="O4" s="10">
        <f>IF(OR(C4="",H4=0),"",I4/H4)</f>
        <v/>
      </c>
      <c r="P4" s="16">
        <f>IF(C4="","",IF(M4&lt;0.25*MAX($M$2:$M$21),"No: thin margin",IF(AND(M4&gt;=LARGE($M$2:$M$21,2),O4&gt;=MEDIAN($O$2:$O$21)),"Yes: earns and brings customers back","Maybe: test it against the best")))</f>
        <v/>
      </c>
    </row>
    <row r="5">
      <c r="A5" s="12" t="inlineStr">
        <is>
          <t>40% off flash, Cyber Monday</t>
        </is>
      </c>
      <c r="B5" s="12" t="inlineStr">
        <is>
          <t>Dec 1, 2025</t>
        </is>
      </c>
      <c r="C5" s="11" t="n">
        <v>430</v>
      </c>
      <c r="D5" s="9" t="n">
        <v>36500</v>
      </c>
      <c r="E5" s="9" t="n">
        <v>14600</v>
      </c>
      <c r="F5" s="9" t="n">
        <v>11700</v>
      </c>
      <c r="G5" s="9" t="n">
        <v>4730</v>
      </c>
      <c r="H5" s="11" t="n">
        <v>300</v>
      </c>
      <c r="I5" s="11" t="n">
        <v>15</v>
      </c>
      <c r="J5" s="18">
        <f>IF(C5="","",D5-E5)</f>
        <v/>
      </c>
      <c r="K5" s="10">
        <f>IF(C5="","",E5/D5)</f>
        <v/>
      </c>
      <c r="L5" s="18">
        <f>IF(C5="","",J5-F5-G5)</f>
        <v/>
      </c>
      <c r="M5" s="19">
        <f>IF(C5="","",L5/C5)</f>
        <v/>
      </c>
      <c r="N5" s="10">
        <f>IF(C5="","",H5/C5)</f>
        <v/>
      </c>
      <c r="O5" s="10">
        <f>IF(OR(C5="",H5=0),"",I5/H5)</f>
        <v/>
      </c>
      <c r="P5" s="16">
        <f>IF(C5="","",IF(M5&lt;0.25*MAX($M$2:$M$21),"No: thin margin",IF(AND(M5&gt;=LARGE($M$2:$M$21,2),O5&gt;=MEDIAN($O$2:$O$21)),"Yes: earns and brings customers back","Maybe: test it against the best")))</f>
        <v/>
      </c>
    </row>
    <row r="6">
      <c r="A6" s="12" t="n"/>
      <c r="B6" s="12" t="n"/>
      <c r="C6" s="11" t="n"/>
      <c r="D6" s="9" t="n"/>
      <c r="E6" s="9" t="n"/>
      <c r="F6" s="9" t="n"/>
      <c r="G6" s="9" t="n"/>
      <c r="H6" s="11" t="n"/>
      <c r="I6" s="11" t="n"/>
      <c r="J6" s="18">
        <f>IF(C6="","",D6-E6)</f>
        <v/>
      </c>
      <c r="K6" s="10">
        <f>IF(C6="","",E6/D6)</f>
        <v/>
      </c>
      <c r="L6" s="18">
        <f>IF(C6="","",J6-F6-G6)</f>
        <v/>
      </c>
      <c r="M6" s="19">
        <f>IF(C6="","",L6/C6)</f>
        <v/>
      </c>
      <c r="N6" s="10">
        <f>IF(C6="","",H6/C6)</f>
        <v/>
      </c>
      <c r="O6" s="10">
        <f>IF(OR(C6="",H6=0),"",I6/H6)</f>
        <v/>
      </c>
      <c r="P6" s="16">
        <f>IF(C6="","",IF(M6&lt;0.25*MAX($M$2:$M$21),"No: thin margin",IF(AND(M6&gt;=LARGE($M$2:$M$21,2),O6&gt;=MEDIAN($O$2:$O$21)),"Yes: earns and brings customers back","Maybe: test it against the best")))</f>
        <v/>
      </c>
    </row>
    <row r="7">
      <c r="A7" s="12" t="n"/>
      <c r="B7" s="12" t="n"/>
      <c r="C7" s="11" t="n"/>
      <c r="D7" s="9" t="n"/>
      <c r="E7" s="9" t="n"/>
      <c r="F7" s="9" t="n"/>
      <c r="G7" s="9" t="n"/>
      <c r="H7" s="11" t="n"/>
      <c r="I7" s="11" t="n"/>
      <c r="J7" s="18">
        <f>IF(C7="","",D7-E7)</f>
        <v/>
      </c>
      <c r="K7" s="10">
        <f>IF(C7="","",E7/D7)</f>
        <v/>
      </c>
      <c r="L7" s="18">
        <f>IF(C7="","",J7-F7-G7)</f>
        <v/>
      </c>
      <c r="M7" s="19">
        <f>IF(C7="","",L7/C7)</f>
        <v/>
      </c>
      <c r="N7" s="10">
        <f>IF(C7="","",H7/C7)</f>
        <v/>
      </c>
      <c r="O7" s="10">
        <f>IF(OR(C7="",H7=0),"",I7/H7)</f>
        <v/>
      </c>
      <c r="P7" s="16">
        <f>IF(C7="","",IF(M7&lt;0.25*MAX($M$2:$M$21),"No: thin margin",IF(AND(M7&gt;=LARGE($M$2:$M$21,2),O7&gt;=MEDIAN($O$2:$O$21)),"Yes: earns and brings customers back","Maybe: test it against the best")))</f>
        <v/>
      </c>
    </row>
    <row r="8">
      <c r="A8" s="12" t="n"/>
      <c r="B8" s="12" t="n"/>
      <c r="C8" s="11" t="n"/>
      <c r="D8" s="9" t="n"/>
      <c r="E8" s="9" t="n"/>
      <c r="F8" s="9" t="n"/>
      <c r="G8" s="9" t="n"/>
      <c r="H8" s="11" t="n"/>
      <c r="I8" s="11" t="n"/>
      <c r="J8" s="18">
        <f>IF(C8="","",D8-E8)</f>
        <v/>
      </c>
      <c r="K8" s="10">
        <f>IF(C8="","",E8/D8)</f>
        <v/>
      </c>
      <c r="L8" s="18">
        <f>IF(C8="","",J8-F8-G8)</f>
        <v/>
      </c>
      <c r="M8" s="19">
        <f>IF(C8="","",L8/C8)</f>
        <v/>
      </c>
      <c r="N8" s="10">
        <f>IF(C8="","",H8/C8)</f>
        <v/>
      </c>
      <c r="O8" s="10">
        <f>IF(OR(C8="",H8=0),"",I8/H8)</f>
        <v/>
      </c>
      <c r="P8" s="16">
        <f>IF(C8="","",IF(M8&lt;0.25*MAX($M$2:$M$21),"No: thin margin",IF(AND(M8&gt;=LARGE($M$2:$M$21,2),O8&gt;=MEDIAN($O$2:$O$21)),"Yes: earns and brings customers back","Maybe: test it against the best")))</f>
        <v/>
      </c>
    </row>
    <row r="9">
      <c r="A9" s="12" t="n"/>
      <c r="B9" s="12" t="n"/>
      <c r="C9" s="11" t="n"/>
      <c r="D9" s="9" t="n"/>
      <c r="E9" s="9" t="n"/>
      <c r="F9" s="9" t="n"/>
      <c r="G9" s="9" t="n"/>
      <c r="H9" s="11" t="n"/>
      <c r="I9" s="11" t="n"/>
      <c r="J9" s="18">
        <f>IF(C9="","",D9-E9)</f>
        <v/>
      </c>
      <c r="K9" s="10">
        <f>IF(C9="","",E9/D9)</f>
        <v/>
      </c>
      <c r="L9" s="18">
        <f>IF(C9="","",J9-F9-G9)</f>
        <v/>
      </c>
      <c r="M9" s="19">
        <f>IF(C9="","",L9/C9)</f>
        <v/>
      </c>
      <c r="N9" s="10">
        <f>IF(C9="","",H9/C9)</f>
        <v/>
      </c>
      <c r="O9" s="10">
        <f>IF(OR(C9="",H9=0),"",I9/H9)</f>
        <v/>
      </c>
      <c r="P9" s="16">
        <f>IF(C9="","",IF(M9&lt;0.25*MAX($M$2:$M$21),"No: thin margin",IF(AND(M9&gt;=LARGE($M$2:$M$21,2),O9&gt;=MEDIAN($O$2:$O$21)),"Yes: earns and brings customers back","Maybe: test it against the best")))</f>
        <v/>
      </c>
    </row>
    <row r="10">
      <c r="A10" s="12" t="n"/>
      <c r="B10" s="12" t="n"/>
      <c r="C10" s="11" t="n"/>
      <c r="D10" s="9" t="n"/>
      <c r="E10" s="9" t="n"/>
      <c r="F10" s="9" t="n"/>
      <c r="G10" s="9" t="n"/>
      <c r="H10" s="11" t="n"/>
      <c r="I10" s="11" t="n"/>
      <c r="J10" s="18">
        <f>IF(C10="","",D10-E10)</f>
        <v/>
      </c>
      <c r="K10" s="10">
        <f>IF(C10="","",E10/D10)</f>
        <v/>
      </c>
      <c r="L10" s="18">
        <f>IF(C10="","",J10-F10-G10)</f>
        <v/>
      </c>
      <c r="M10" s="19">
        <f>IF(C10="","",L10/C10)</f>
        <v/>
      </c>
      <c r="N10" s="10">
        <f>IF(C10="","",H10/C10)</f>
        <v/>
      </c>
      <c r="O10" s="10">
        <f>IF(OR(C10="",H10=0),"",I10/H10)</f>
        <v/>
      </c>
      <c r="P10" s="16">
        <f>IF(C10="","",IF(M10&lt;0.25*MAX($M$2:$M$21),"No: thin margin",IF(AND(M10&gt;=LARGE($M$2:$M$21,2),O10&gt;=MEDIAN($O$2:$O$21)),"Yes: earns and brings customers back","Maybe: test it against the best")))</f>
        <v/>
      </c>
    </row>
    <row r="11">
      <c r="A11" s="12" t="n"/>
      <c r="B11" s="12" t="n"/>
      <c r="C11" s="11" t="n"/>
      <c r="D11" s="9" t="n"/>
      <c r="E11" s="9" t="n"/>
      <c r="F11" s="9" t="n"/>
      <c r="G11" s="9" t="n"/>
      <c r="H11" s="11" t="n"/>
      <c r="I11" s="11" t="n"/>
      <c r="J11" s="18">
        <f>IF(C11="","",D11-E11)</f>
        <v/>
      </c>
      <c r="K11" s="10">
        <f>IF(C11="","",E11/D11)</f>
        <v/>
      </c>
      <c r="L11" s="18">
        <f>IF(C11="","",J11-F11-G11)</f>
        <v/>
      </c>
      <c r="M11" s="19">
        <f>IF(C11="","",L11/C11)</f>
        <v/>
      </c>
      <c r="N11" s="10">
        <f>IF(C11="","",H11/C11)</f>
        <v/>
      </c>
      <c r="O11" s="10">
        <f>IF(OR(C11="",H11=0),"",I11/H11)</f>
        <v/>
      </c>
      <c r="P11" s="16">
        <f>IF(C11="","",IF(M11&lt;0.25*MAX($M$2:$M$21),"No: thin margin",IF(AND(M11&gt;=LARGE($M$2:$M$21,2),O11&gt;=MEDIAN($O$2:$O$21)),"Yes: earns and brings customers back","Maybe: test it against the best")))</f>
        <v/>
      </c>
    </row>
    <row r="12">
      <c r="A12" s="12" t="n"/>
      <c r="B12" s="12" t="n"/>
      <c r="C12" s="11" t="n"/>
      <c r="D12" s="9" t="n"/>
      <c r="E12" s="9" t="n"/>
      <c r="F12" s="9" t="n"/>
      <c r="G12" s="9" t="n"/>
      <c r="H12" s="11" t="n"/>
      <c r="I12" s="11" t="n"/>
      <c r="J12" s="18">
        <f>IF(C12="","",D12-E12)</f>
        <v/>
      </c>
      <c r="K12" s="10">
        <f>IF(C12="","",E12/D12)</f>
        <v/>
      </c>
      <c r="L12" s="18">
        <f>IF(C12="","",J12-F12-G12)</f>
        <v/>
      </c>
      <c r="M12" s="19">
        <f>IF(C12="","",L12/C12)</f>
        <v/>
      </c>
      <c r="N12" s="10">
        <f>IF(C12="","",H12/C12)</f>
        <v/>
      </c>
      <c r="O12" s="10">
        <f>IF(OR(C12="",H12=0),"",I12/H12)</f>
        <v/>
      </c>
      <c r="P12" s="16">
        <f>IF(C12="","",IF(M12&lt;0.25*MAX($M$2:$M$21),"No: thin margin",IF(AND(M12&gt;=LARGE($M$2:$M$21,2),O12&gt;=MEDIAN($O$2:$O$21)),"Yes: earns and brings customers back","Maybe: test it against the best")))</f>
        <v/>
      </c>
    </row>
    <row r="13">
      <c r="A13" s="12" t="n"/>
      <c r="B13" s="12" t="n"/>
      <c r="C13" s="11" t="n"/>
      <c r="D13" s="9" t="n"/>
      <c r="E13" s="9" t="n"/>
      <c r="F13" s="9" t="n"/>
      <c r="G13" s="9" t="n"/>
      <c r="H13" s="11" t="n"/>
      <c r="I13" s="11" t="n"/>
      <c r="J13" s="18">
        <f>IF(C13="","",D13-E13)</f>
        <v/>
      </c>
      <c r="K13" s="10">
        <f>IF(C13="","",E13/D13)</f>
        <v/>
      </c>
      <c r="L13" s="18">
        <f>IF(C13="","",J13-F13-G13)</f>
        <v/>
      </c>
      <c r="M13" s="19">
        <f>IF(C13="","",L13/C13)</f>
        <v/>
      </c>
      <c r="N13" s="10">
        <f>IF(C13="","",H13/C13)</f>
        <v/>
      </c>
      <c r="O13" s="10">
        <f>IF(OR(C13="",H13=0),"",I13/H13)</f>
        <v/>
      </c>
      <c r="P13" s="16">
        <f>IF(C13="","",IF(M13&lt;0.25*MAX($M$2:$M$21),"No: thin margin",IF(AND(M13&gt;=LARGE($M$2:$M$21,2),O13&gt;=MEDIAN($O$2:$O$21)),"Yes: earns and brings customers back","Maybe: test it against the best")))</f>
        <v/>
      </c>
    </row>
    <row r="14">
      <c r="A14" s="12" t="n"/>
      <c r="B14" s="12" t="n"/>
      <c r="C14" s="11" t="n"/>
      <c r="D14" s="9" t="n"/>
      <c r="E14" s="9" t="n"/>
      <c r="F14" s="9" t="n"/>
      <c r="G14" s="9" t="n"/>
      <c r="H14" s="11" t="n"/>
      <c r="I14" s="11" t="n"/>
      <c r="J14" s="18">
        <f>IF(C14="","",D14-E14)</f>
        <v/>
      </c>
      <c r="K14" s="10">
        <f>IF(C14="","",E14/D14)</f>
        <v/>
      </c>
      <c r="L14" s="18">
        <f>IF(C14="","",J14-F14-G14)</f>
        <v/>
      </c>
      <c r="M14" s="19">
        <f>IF(C14="","",L14/C14)</f>
        <v/>
      </c>
      <c r="N14" s="10">
        <f>IF(C14="","",H14/C14)</f>
        <v/>
      </c>
      <c r="O14" s="10">
        <f>IF(OR(C14="",H14=0),"",I14/H14)</f>
        <v/>
      </c>
      <c r="P14" s="16">
        <f>IF(C14="","",IF(M14&lt;0.25*MAX($M$2:$M$21),"No: thin margin",IF(AND(M14&gt;=LARGE($M$2:$M$21,2),O14&gt;=MEDIAN($O$2:$O$21)),"Yes: earns and brings customers back","Maybe: test it against the best")))</f>
        <v/>
      </c>
    </row>
    <row r="15">
      <c r="A15" s="12" t="n"/>
      <c r="B15" s="12" t="n"/>
      <c r="C15" s="11" t="n"/>
      <c r="D15" s="9" t="n"/>
      <c r="E15" s="9" t="n"/>
      <c r="F15" s="9" t="n"/>
      <c r="G15" s="9" t="n"/>
      <c r="H15" s="11" t="n"/>
      <c r="I15" s="11" t="n"/>
      <c r="J15" s="18">
        <f>IF(C15="","",D15-E15)</f>
        <v/>
      </c>
      <c r="K15" s="10">
        <f>IF(C15="","",E15/D15)</f>
        <v/>
      </c>
      <c r="L15" s="18">
        <f>IF(C15="","",J15-F15-G15)</f>
        <v/>
      </c>
      <c r="M15" s="19">
        <f>IF(C15="","",L15/C15)</f>
        <v/>
      </c>
      <c r="N15" s="10">
        <f>IF(C15="","",H15/C15)</f>
        <v/>
      </c>
      <c r="O15" s="10">
        <f>IF(OR(C15="",H15=0),"",I15/H15)</f>
        <v/>
      </c>
      <c r="P15" s="16">
        <f>IF(C15="","",IF(M15&lt;0.25*MAX($M$2:$M$21),"No: thin margin",IF(AND(M15&gt;=LARGE($M$2:$M$21,2),O15&gt;=MEDIAN($O$2:$O$21)),"Yes: earns and brings customers back","Maybe: test it against the best")))</f>
        <v/>
      </c>
    </row>
    <row r="16">
      <c r="A16" s="12" t="n"/>
      <c r="B16" s="12" t="n"/>
      <c r="C16" s="11" t="n"/>
      <c r="D16" s="9" t="n"/>
      <c r="E16" s="9" t="n"/>
      <c r="F16" s="9" t="n"/>
      <c r="G16" s="9" t="n"/>
      <c r="H16" s="11" t="n"/>
      <c r="I16" s="11" t="n"/>
      <c r="J16" s="18">
        <f>IF(C16="","",D16-E16)</f>
        <v/>
      </c>
      <c r="K16" s="10">
        <f>IF(C16="","",E16/D16)</f>
        <v/>
      </c>
      <c r="L16" s="18">
        <f>IF(C16="","",J16-F16-G16)</f>
        <v/>
      </c>
      <c r="M16" s="19">
        <f>IF(C16="","",L16/C16)</f>
        <v/>
      </c>
      <c r="N16" s="10">
        <f>IF(C16="","",H16/C16)</f>
        <v/>
      </c>
      <c r="O16" s="10">
        <f>IF(OR(C16="",H16=0),"",I16/H16)</f>
        <v/>
      </c>
      <c r="P16" s="16">
        <f>IF(C16="","",IF(M16&lt;0.25*MAX($M$2:$M$21),"No: thin margin",IF(AND(M16&gt;=LARGE($M$2:$M$21,2),O16&gt;=MEDIAN($O$2:$O$21)),"Yes: earns and brings customers back","Maybe: test it against the best")))</f>
        <v/>
      </c>
    </row>
    <row r="17">
      <c r="A17" s="12" t="n"/>
      <c r="B17" s="12" t="n"/>
      <c r="C17" s="11" t="n"/>
      <c r="D17" s="9" t="n"/>
      <c r="E17" s="9" t="n"/>
      <c r="F17" s="9" t="n"/>
      <c r="G17" s="9" t="n"/>
      <c r="H17" s="11" t="n"/>
      <c r="I17" s="11" t="n"/>
      <c r="J17" s="18">
        <f>IF(C17="","",D17-E17)</f>
        <v/>
      </c>
      <c r="K17" s="10">
        <f>IF(C17="","",E17/D17)</f>
        <v/>
      </c>
      <c r="L17" s="18">
        <f>IF(C17="","",J17-F17-G17)</f>
        <v/>
      </c>
      <c r="M17" s="19">
        <f>IF(C17="","",L17/C17)</f>
        <v/>
      </c>
      <c r="N17" s="10">
        <f>IF(C17="","",H17/C17)</f>
        <v/>
      </c>
      <c r="O17" s="10">
        <f>IF(OR(C17="",H17=0),"",I17/H17)</f>
        <v/>
      </c>
      <c r="P17" s="16">
        <f>IF(C17="","",IF(M17&lt;0.25*MAX($M$2:$M$21),"No: thin margin",IF(AND(M17&gt;=LARGE($M$2:$M$21,2),O17&gt;=MEDIAN($O$2:$O$21)),"Yes: earns and brings customers back","Maybe: test it against the best")))</f>
        <v/>
      </c>
    </row>
    <row r="18">
      <c r="A18" s="12" t="n"/>
      <c r="B18" s="12" t="n"/>
      <c r="C18" s="11" t="n"/>
      <c r="D18" s="9" t="n"/>
      <c r="E18" s="9" t="n"/>
      <c r="F18" s="9" t="n"/>
      <c r="G18" s="9" t="n"/>
      <c r="H18" s="11" t="n"/>
      <c r="I18" s="11" t="n"/>
      <c r="J18" s="18">
        <f>IF(C18="","",D18-E18)</f>
        <v/>
      </c>
      <c r="K18" s="10">
        <f>IF(C18="","",E18/D18)</f>
        <v/>
      </c>
      <c r="L18" s="18">
        <f>IF(C18="","",J18-F18-G18)</f>
        <v/>
      </c>
      <c r="M18" s="19">
        <f>IF(C18="","",L18/C18)</f>
        <v/>
      </c>
      <c r="N18" s="10">
        <f>IF(C18="","",H18/C18)</f>
        <v/>
      </c>
      <c r="O18" s="10">
        <f>IF(OR(C18="",H18=0),"",I18/H18)</f>
        <v/>
      </c>
      <c r="P18" s="16">
        <f>IF(C18="","",IF(M18&lt;0.25*MAX($M$2:$M$21),"No: thin margin",IF(AND(M18&gt;=LARGE($M$2:$M$21,2),O18&gt;=MEDIAN($O$2:$O$21)),"Yes: earns and brings customers back","Maybe: test it against the best")))</f>
        <v/>
      </c>
    </row>
    <row r="19">
      <c r="A19" s="12" t="n"/>
      <c r="B19" s="12" t="n"/>
      <c r="C19" s="11" t="n"/>
      <c r="D19" s="9" t="n"/>
      <c r="E19" s="9" t="n"/>
      <c r="F19" s="9" t="n"/>
      <c r="G19" s="9" t="n"/>
      <c r="H19" s="11" t="n"/>
      <c r="I19" s="11" t="n"/>
      <c r="J19" s="18">
        <f>IF(C19="","",D19-E19)</f>
        <v/>
      </c>
      <c r="K19" s="10">
        <f>IF(C19="","",E19/D19)</f>
        <v/>
      </c>
      <c r="L19" s="18">
        <f>IF(C19="","",J19-F19-G19)</f>
        <v/>
      </c>
      <c r="M19" s="19">
        <f>IF(C19="","",L19/C19)</f>
        <v/>
      </c>
      <c r="N19" s="10">
        <f>IF(C19="","",H19/C19)</f>
        <v/>
      </c>
      <c r="O19" s="10">
        <f>IF(OR(C19="",H19=0),"",I19/H19)</f>
        <v/>
      </c>
      <c r="P19" s="16">
        <f>IF(C19="","",IF(M19&lt;0.25*MAX($M$2:$M$21),"No: thin margin",IF(AND(M19&gt;=LARGE($M$2:$M$21,2),O19&gt;=MEDIAN($O$2:$O$21)),"Yes: earns and brings customers back","Maybe: test it against the best")))</f>
        <v/>
      </c>
    </row>
    <row r="20">
      <c r="A20" s="12" t="n"/>
      <c r="B20" s="12" t="n"/>
      <c r="C20" s="11" t="n"/>
      <c r="D20" s="9" t="n"/>
      <c r="E20" s="9" t="n"/>
      <c r="F20" s="9" t="n"/>
      <c r="G20" s="9" t="n"/>
      <c r="H20" s="11" t="n"/>
      <c r="I20" s="11" t="n"/>
      <c r="J20" s="18">
        <f>IF(C20="","",D20-E20)</f>
        <v/>
      </c>
      <c r="K20" s="10">
        <f>IF(C20="","",E20/D20)</f>
        <v/>
      </c>
      <c r="L20" s="18">
        <f>IF(C20="","",J20-F20-G20)</f>
        <v/>
      </c>
      <c r="M20" s="19">
        <f>IF(C20="","",L20/C20)</f>
        <v/>
      </c>
      <c r="N20" s="10">
        <f>IF(C20="","",H20/C20)</f>
        <v/>
      </c>
      <c r="O20" s="10">
        <f>IF(OR(C20="",H20=0),"",I20/H20)</f>
        <v/>
      </c>
      <c r="P20" s="16">
        <f>IF(C20="","",IF(M20&lt;0.25*MAX($M$2:$M$21),"No: thin margin",IF(AND(M20&gt;=LARGE($M$2:$M$21,2),O20&gt;=MEDIAN($O$2:$O$21)),"Yes: earns and brings customers back","Maybe: test it against the best")))</f>
        <v/>
      </c>
    </row>
    <row r="21">
      <c r="A21" s="12" t="n"/>
      <c r="B21" s="12" t="n"/>
      <c r="C21" s="11" t="n"/>
      <c r="D21" s="9" t="n"/>
      <c r="E21" s="9" t="n"/>
      <c r="F21" s="9" t="n"/>
      <c r="G21" s="9" t="n"/>
      <c r="H21" s="11" t="n"/>
      <c r="I21" s="11" t="n"/>
      <c r="J21" s="18">
        <f>IF(C21="","",D21-E21)</f>
        <v/>
      </c>
      <c r="K21" s="10">
        <f>IF(C21="","",E21/D21)</f>
        <v/>
      </c>
      <c r="L21" s="18">
        <f>IF(C21="","",J21-F21-G21)</f>
        <v/>
      </c>
      <c r="M21" s="19">
        <f>IF(C21="","",L21/C21)</f>
        <v/>
      </c>
      <c r="N21" s="10">
        <f>IF(C21="","",H21/C21)</f>
        <v/>
      </c>
      <c r="O21" s="10">
        <f>IF(OR(C21="",H21=0),"",I21/H21)</f>
        <v/>
      </c>
      <c r="P21" s="16">
        <f>IF(C21="","",IF(M21&lt;0.25*MAX($M$2:$M$21),"No: thin margin",IF(AND(M21&gt;=LARGE($M$2:$M$21,2),O21&gt;=MEDIAN($O$2:$O$21)),"Yes: earns and brings customers back","Maybe: test it against the best")))</f>
        <v/>
      </c>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3" customWidth="1" min="2" max="2"/>
    <col width="13" customWidth="1" min="3" max="3"/>
    <col width="15" customWidth="1" min="4" max="4"/>
    <col width="90" customWidth="1" min="5" max="5"/>
  </cols>
  <sheetData>
    <row r="1">
      <c r="A1" s="8" t="inlineStr">
        <is>
          <t>Setting</t>
        </is>
      </c>
      <c r="B1" s="8" t="inlineStr">
        <is>
          <t>Sample brand</t>
        </is>
      </c>
      <c r="C1" s="8" t="inlineStr"/>
      <c r="D1" s="8" t="inlineStr"/>
      <c r="E1" s="8" t="inlineStr">
        <is>
          <t>The yellow cells are a sample brand's numbers. Replace them with yours.</t>
        </is>
      </c>
    </row>
    <row r="2">
      <c r="A2" t="inlineStr">
        <is>
          <t>List price</t>
        </is>
      </c>
      <c r="B2" s="20" t="n">
        <v>100</v>
      </c>
      <c r="E2" t="inlineStr">
        <is>
          <t>Your product page price.</t>
        </is>
      </c>
    </row>
    <row r="3">
      <c r="A3" t="inlineStr">
        <is>
          <t>Discount in the offer</t>
        </is>
      </c>
      <c r="B3" s="21" t="n">
        <v>0.2</v>
      </c>
      <c r="E3" t="inlineStr">
        <is>
          <t>The offer you are testing. Try 0%, 20%, 30%.</t>
        </is>
      </c>
    </row>
    <row r="4">
      <c r="A4" s="16" t="inlineStr">
        <is>
          <t>Sale price after discount</t>
        </is>
      </c>
      <c r="B4" s="22">
        <f>B2*(1-B3)</f>
        <v/>
      </c>
      <c r="E4" t="inlineStr">
        <is>
          <t>What the customer pays for the product. Every percent below is of this.</t>
        </is>
      </c>
    </row>
    <row r="6">
      <c r="A6" s="8" t="inlineStr">
        <is>
          <t>Cost line</t>
        </is>
      </c>
      <c r="B6" s="8" t="inlineStr">
        <is>
          <t>Sample brand</t>
        </is>
      </c>
      <c r="C6" s="8" t="inlineStr">
        <is>
          <t>$ per order</t>
        </is>
      </c>
      <c r="D6" s="8" t="inlineStr">
        <is>
          <t>% of sale price</t>
        </is>
      </c>
      <c r="E6" s="8" t="inlineStr">
        <is>
          <t>Where to find your number</t>
        </is>
      </c>
    </row>
    <row r="7">
      <c r="A7" t="inlineStr">
        <is>
          <t>Product cost to make</t>
        </is>
      </c>
      <c r="B7" s="20" t="n">
        <v>28</v>
      </c>
      <c r="C7" s="19">
        <f>B7</f>
        <v/>
      </c>
      <c r="D7" s="10">
        <f>C7/$B$4</f>
        <v/>
      </c>
      <c r="E7" t="inlineStr">
        <is>
          <t>Supplier or manufacturer invoice per unit. In Shopify: Products &gt; a product &gt; Variants &gt; Cost per item.</t>
        </is>
      </c>
    </row>
    <row r="8">
      <c r="A8" t="inlineStr">
        <is>
          <t>Inbound freight and duties</t>
        </is>
      </c>
      <c r="B8" s="20" t="n">
        <v>4</v>
      </c>
      <c r="C8" s="19">
        <f>B8</f>
        <v/>
      </c>
      <c r="D8" s="10">
        <f>C8/$B$4</f>
        <v/>
      </c>
      <c r="E8" t="inlineStr">
        <is>
          <t>Freight and import duty invoices for the last shipment, divided by units received.</t>
        </is>
      </c>
    </row>
    <row r="9">
      <c r="A9" s="16" t="inlineStr">
        <is>
          <t>Landed product cost</t>
        </is>
      </c>
      <c r="C9" s="22">
        <f>C7+C8</f>
        <v/>
      </c>
      <c r="D9" s="10">
        <f>C9/$B$4</f>
        <v/>
      </c>
      <c r="E9" t="inlineStr">
        <is>
          <t>What one unit costs you on your shelf. Put this in Cost per item.</t>
        </is>
      </c>
    </row>
    <row r="10">
      <c r="A10" t="inlineStr">
        <is>
          <t>Packaging (box, filler, insert)</t>
        </is>
      </c>
      <c r="B10" s="20" t="n">
        <v>2.5</v>
      </c>
      <c r="C10" s="19">
        <f>B10</f>
        <v/>
      </c>
      <c r="D10" s="10">
        <f>C10/$B$4</f>
        <v/>
      </c>
      <c r="E10" t="inlineStr">
        <is>
          <t>Packaging supplier invoices divided by orders shipped.</t>
        </is>
      </c>
    </row>
    <row r="11">
      <c r="A11" t="inlineStr">
        <is>
          <t>Pick and pack</t>
        </is>
      </c>
      <c r="B11" s="20" t="n">
        <v>3</v>
      </c>
      <c r="C11" s="19">
        <f>B11</f>
        <v/>
      </c>
      <c r="D11" s="10">
        <f>C11/$B$4</f>
        <v/>
      </c>
      <c r="E11" t="inlineStr">
        <is>
          <t>Your 3PL's per-order fee, or staff time per order.</t>
        </is>
      </c>
    </row>
    <row r="12">
      <c r="A12" t="inlineStr">
        <is>
          <t>Shipping label</t>
        </is>
      </c>
      <c r="B12" s="20" t="n">
        <v>5.5</v>
      </c>
      <c r="C12" s="19">
        <f>B12</f>
        <v/>
      </c>
      <c r="D12" s="10">
        <f>C12/$B$4</f>
        <v/>
      </c>
      <c r="E12" t="inlineStr">
        <is>
          <t>Last month's carrier invoices divided by orders shipped.</t>
        </is>
      </c>
    </row>
    <row r="13">
      <c r="A13" t="inlineStr">
        <is>
          <t>Payment processing, percent</t>
        </is>
      </c>
      <c r="B13" s="13" t="n">
        <v>0.029</v>
      </c>
      <c r="C13" s="19">
        <f>B13*$B$4</f>
        <v/>
      </c>
      <c r="D13" s="10">
        <f>C13/$B$4</f>
        <v/>
      </c>
      <c r="E13" t="inlineStr">
        <is>
          <t>Card rate on your payouts report; 2.9% is the standard US online rate.</t>
        </is>
      </c>
    </row>
    <row r="14">
      <c r="A14" t="inlineStr">
        <is>
          <t>Payment processing, per order</t>
        </is>
      </c>
      <c r="B14" s="20" t="n">
        <v>0.3</v>
      </c>
      <c r="C14" s="19">
        <f>B14</f>
        <v/>
      </c>
      <c r="D14" s="10">
        <f>C14/$B$4</f>
        <v/>
      </c>
      <c r="E14" t="inlineStr">
        <is>
          <t>The fixed part of the card fee, usually 30 cents in the US.</t>
        </is>
      </c>
    </row>
    <row r="15">
      <c r="A15" s="16" t="inlineStr">
        <is>
          <t>Cost to deliver one order</t>
        </is>
      </c>
      <c r="C15" s="22">
        <f>C9+C10+C11+C12+C13+C14</f>
        <v/>
      </c>
      <c r="D15" s="10">
        <f>C15/$B$4</f>
        <v/>
      </c>
      <c r="E15" t="inlineStr">
        <is>
          <t>Everything it costs to get the order to the door.</t>
        </is>
      </c>
    </row>
    <row r="16">
      <c r="A16" s="16" t="inlineStr">
        <is>
          <t>Profit before ads</t>
        </is>
      </c>
      <c r="C16" s="22">
        <f>B4-C15</f>
        <v/>
      </c>
      <c r="D16" s="10">
        <f>C16/$B$4</f>
        <v/>
      </c>
      <c r="E16" t="inlineStr">
        <is>
          <t>What the order leaves to pay for the customer and for profit.</t>
        </is>
      </c>
    </row>
    <row r="17">
      <c r="A17" t="inlineStr">
        <is>
          <t>Cost to win a new customer (CAC)</t>
        </is>
      </c>
      <c r="B17" s="20" t="n">
        <v>24</v>
      </c>
      <c r="C17" s="19">
        <f>B17</f>
        <v/>
      </c>
      <c r="D17" s="10">
        <f>C17/$B$4</f>
        <v/>
      </c>
      <c r="E17" t="inlineStr">
        <is>
          <t>Last November's Meta and Google spend divided by new customers in the same dates.</t>
        </is>
      </c>
    </row>
    <row r="18">
      <c r="A18" s="16" t="inlineStr">
        <is>
          <t>Profit after CAC</t>
        </is>
      </c>
      <c r="C18" s="22">
        <f>C16-C17</f>
        <v/>
      </c>
      <c r="D18" s="10">
        <f>C18/$B$4</f>
        <v/>
      </c>
      <c r="E18" t="inlineStr">
        <is>
          <t>What a new customer's first order leaves.</t>
        </is>
      </c>
    </row>
    <row r="20">
      <c r="A20" s="16" t="inlineStr">
        <is>
          <t>Break-even ROAS</t>
        </is>
      </c>
      <c r="C20" s="23">
        <f>IF(C16&gt;0,B4/C16,"Never")</f>
        <v/>
      </c>
      <c r="E20" t="inlineStr">
        <is>
          <t>The lowest return on ad spend that still pays for the customer.</t>
        </is>
      </c>
    </row>
  </sheetData>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M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c r="A1" s="8" t="inlineStr">
        <is>
          <t>Product</t>
        </is>
      </c>
      <c r="B1" s="8" t="inlineStr">
        <is>
          <t>Price</t>
        </is>
      </c>
      <c r="C1" s="8" t="inlineStr">
        <is>
          <t>Product cost</t>
        </is>
      </c>
      <c r="D1" s="8" t="inlineStr">
        <is>
          <t>Shipping and packaging</t>
        </is>
      </c>
      <c r="E1" s="8" t="inlineStr">
        <is>
          <t>Fee %</t>
        </is>
      </c>
      <c r="F1" s="8" t="inlineStr">
        <is>
          <t>Fee per order</t>
        </is>
      </c>
      <c r="G1" s="8" t="inlineStr">
        <is>
          <t>CAC</t>
        </is>
      </c>
      <c r="H1" s="8" t="inlineStr">
        <is>
          <t>Floor price</t>
        </is>
      </c>
      <c r="I1" s="8" t="inlineStr">
        <is>
          <t>Max discount</t>
        </is>
      </c>
      <c r="J1" s="8" t="inlineStr">
        <is>
          <t>Floor, returning</t>
        </is>
      </c>
      <c r="K1" s="8" t="inlineStr">
        <is>
          <t>Planned discount</t>
        </is>
      </c>
      <c r="L1" s="8" t="inlineStr">
        <is>
          <t>Gift cost</t>
        </is>
      </c>
      <c r="M1" s="8" t="inlineStr">
        <is>
          <t>Profit per order</t>
        </is>
      </c>
    </row>
    <row r="2">
      <c r="A2" t="inlineStr">
        <is>
          <t>Serum, 30 ml</t>
        </is>
      </c>
      <c r="B2" s="19">
        <f>'Unit economics'!$B$2</f>
        <v/>
      </c>
      <c r="C2" s="19">
        <f>'Unit economics'!$C$9</f>
        <v/>
      </c>
      <c r="D2" s="19">
        <f>'Unit economics'!$C$10+'Unit economics'!$C$11+'Unit economics'!$C$12</f>
        <v/>
      </c>
      <c r="E2" s="10">
        <f>'Unit economics'!$B$13</f>
        <v/>
      </c>
      <c r="F2" s="19">
        <f>'Unit economics'!$B$14</f>
        <v/>
      </c>
      <c r="G2" s="19">
        <f>'Unit economics'!$B$17</f>
        <v/>
      </c>
      <c r="H2" s="19">
        <f>(C2+D2+F2+G2)/(1-E2)</f>
        <v/>
      </c>
      <c r="I2" s="10">
        <f>1-H2/B2</f>
        <v/>
      </c>
      <c r="J2" s="19">
        <f>(C2+D2+F2)/(1-E2)</f>
        <v/>
      </c>
      <c r="K2" s="10">
        <f>'Unit economics'!$B$3</f>
        <v/>
      </c>
      <c r="L2" s="19" t="n">
        <v>0</v>
      </c>
      <c r="M2" s="19">
        <f>B2*(1-K2)*(1-E2)-C2-D2-F2-G2-L2</f>
        <v/>
      </c>
    </row>
    <row r="3">
      <c r="A3" t="inlineStr">
        <is>
          <t>Serum with gift</t>
        </is>
      </c>
      <c r="B3" s="19" t="n">
        <v>100</v>
      </c>
      <c r="C3" s="19" t="n">
        <v>32</v>
      </c>
      <c r="D3" s="19" t="n">
        <v>11</v>
      </c>
      <c r="E3" s="10" t="n">
        <v>0.029</v>
      </c>
      <c r="F3" s="19" t="n">
        <v>0.3</v>
      </c>
      <c r="G3" s="19" t="n">
        <v>24</v>
      </c>
      <c r="H3" s="19">
        <f>(C3+D3+F3+G3)/(1-E3)</f>
        <v/>
      </c>
      <c r="I3" s="10">
        <f>1-H3/B3</f>
        <v/>
      </c>
      <c r="J3" s="19">
        <f>(C3+D3+F3)/(1-E3)</f>
        <v/>
      </c>
      <c r="K3" s="10" t="n">
        <v>0.2</v>
      </c>
      <c r="L3" s="19" t="n">
        <v>4</v>
      </c>
      <c r="M3" s="19">
        <f>B3*(1-K3)*(1-E3)-C3-D3-F3-G3-L3</f>
        <v/>
      </c>
    </row>
    <row r="4">
      <c r="A4" t="inlineStr">
        <is>
          <t>Moisturizer</t>
        </is>
      </c>
      <c r="B4" s="19" t="n">
        <v>60</v>
      </c>
      <c r="C4" s="19" t="n">
        <v>18</v>
      </c>
      <c r="D4" s="19" t="n">
        <v>9</v>
      </c>
      <c r="E4" s="10" t="n">
        <v>0.029</v>
      </c>
      <c r="F4" s="19" t="n">
        <v>0.3</v>
      </c>
      <c r="G4" s="19" t="n">
        <v>24</v>
      </c>
      <c r="H4" s="19">
        <f>(C4+D4+F4+G4)/(1-E4)</f>
        <v/>
      </c>
      <c r="I4" s="10">
        <f>1-H4/B4</f>
        <v/>
      </c>
      <c r="J4" s="19">
        <f>(C4+D4+F4)/(1-E4)</f>
        <v/>
      </c>
      <c r="K4" s="10" t="n">
        <v>0.25</v>
      </c>
      <c r="L4" s="19" t="n">
        <v>0</v>
      </c>
      <c r="M4" s="19">
        <f>B4*(1-K4)*(1-E4)-C4-D4-F4-G4-L4</f>
        <v/>
      </c>
    </row>
    <row r="5">
      <c r="A5" t="inlineStr">
        <is>
          <t>Cleanser</t>
        </is>
      </c>
      <c r="B5" s="19" t="n">
        <v>35</v>
      </c>
      <c r="C5" s="19" t="n">
        <v>9</v>
      </c>
      <c r="D5" s="19" t="n">
        <v>8</v>
      </c>
      <c r="E5" s="10" t="n">
        <v>0.029</v>
      </c>
      <c r="F5" s="19" t="n">
        <v>0.3</v>
      </c>
      <c r="G5" s="19" t="n">
        <v>24</v>
      </c>
      <c r="H5" s="19">
        <f>(C5+D5+F5+G5)/(1-E5)</f>
        <v/>
      </c>
      <c r="I5" s="10">
        <f>1-H5/B5</f>
        <v/>
      </c>
      <c r="J5" s="19">
        <f>(C5+D5+F5)/(1-E5)</f>
        <v/>
      </c>
      <c r="K5" s="10" t="n">
        <v>0.15</v>
      </c>
      <c r="L5" s="19" t="n">
        <v>0</v>
      </c>
      <c r="M5" s="19">
        <f>B5*(1-K5)*(1-E5)-C5-D5-F5-G5-L5</f>
        <v/>
      </c>
    </row>
    <row r="6">
      <c r="A6" t="inlineStr">
        <is>
          <t>Three-product bundle</t>
        </is>
      </c>
      <c r="B6" s="19" t="n">
        <v>149</v>
      </c>
      <c r="C6" s="19" t="n">
        <v>49</v>
      </c>
      <c r="D6" s="19" t="n">
        <v>13</v>
      </c>
      <c r="E6" s="10" t="n">
        <v>0.029</v>
      </c>
      <c r="F6" s="19" t="n">
        <v>0.3</v>
      </c>
      <c r="G6" s="19" t="n">
        <v>24</v>
      </c>
      <c r="H6" s="19">
        <f>(C6+D6+F6+G6)/(1-E6)</f>
        <v/>
      </c>
      <c r="I6" s="10">
        <f>1-H6/B6</f>
        <v/>
      </c>
      <c r="J6" s="19">
        <f>(C6+D6+F6)/(1-E6)</f>
        <v/>
      </c>
      <c r="K6" s="10" t="n">
        <v>0.25</v>
      </c>
      <c r="L6" s="19" t="n">
        <v>0</v>
      </c>
      <c r="M6" s="19">
        <f>B6*(1-K6)*(1-E6)-C6-D6-F6-G6-L6</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26" customWidth="1" min="14" max="14"/>
    <col width="3" customWidth="1" min="15" max="15"/>
    <col width="36" customWidth="1" min="16" max="16"/>
    <col width="13" customWidth="1" min="17" max="17"/>
  </cols>
  <sheetData>
    <row r="1" ht="45" customHeight="1">
      <c r="A1" s="7" t="inlineStr">
        <is>
          <t>Offer</t>
        </is>
      </c>
      <c r="B1" s="7" t="inlineStr">
        <is>
          <t>Units shipped</t>
        </is>
      </c>
      <c r="C1" s="7" t="inlineStr">
        <is>
          <t>Customer pays</t>
        </is>
      </c>
      <c r="D1" s="7" t="inlineStr">
        <is>
          <t>Gift cost</t>
        </is>
      </c>
      <c r="E1" s="7" t="inlineStr">
        <is>
          <t>Value at list price</t>
        </is>
      </c>
      <c r="F1" s="7" t="inlineStr">
        <is>
          <t>Real discount</t>
        </is>
      </c>
      <c r="G1" s="7" t="inlineStr">
        <is>
          <t>Product cost</t>
        </is>
      </c>
      <c r="H1" s="7" t="inlineStr">
        <is>
          <t>Shipping and packaging</t>
        </is>
      </c>
      <c r="I1" s="7" t="inlineStr">
        <is>
          <t>Payment fees</t>
        </is>
      </c>
      <c r="J1" s="7" t="inlineStr">
        <is>
          <t>Profit before ads</t>
        </is>
      </c>
      <c r="K1" s="7" t="inlineStr">
        <is>
          <t>Most you can pay to win the customer</t>
        </is>
      </c>
      <c r="L1" s="7" t="inlineStr">
        <is>
          <t>Break-even ROAS</t>
        </is>
      </c>
      <c r="M1" s="7" t="inlineStr">
        <is>
          <t>Profit after your CAC</t>
        </is>
      </c>
      <c r="N1" s="7" t="inlineStr">
        <is>
          <t>Verdict</t>
        </is>
      </c>
      <c r="O1" t="inlineStr"/>
      <c r="P1" s="7" t="inlineStr">
        <is>
          <t>Setting</t>
        </is>
      </c>
      <c r="Q1" s="7" t="inlineStr">
        <is>
          <t>Sample brand</t>
        </is>
      </c>
    </row>
    <row r="2">
      <c r="A2" s="12" t="inlineStr">
        <is>
          <t>Full price</t>
        </is>
      </c>
      <c r="B2" s="12" t="n">
        <v>1</v>
      </c>
      <c r="C2" s="20" t="n">
        <v>100</v>
      </c>
      <c r="D2" s="20" t="n">
        <v>0</v>
      </c>
      <c r="E2" s="19">
        <f>IF(B2="","",B2*$Q$2)</f>
        <v/>
      </c>
      <c r="F2" s="10">
        <f>IF(B2="","",1-C2/E2)</f>
        <v/>
      </c>
      <c r="G2" s="19">
        <f>IF(B2="","",B2*$Q$3)</f>
        <v/>
      </c>
      <c r="H2" s="19">
        <f>IF(B2="","",$Q$4+(B2-1)*$Q$5)</f>
        <v/>
      </c>
      <c r="I2" s="19">
        <f>IF(B2="","",C2*$Q$6+$Q$7)</f>
        <v/>
      </c>
      <c r="J2" s="19">
        <f>IF(B2="","",C2-G2-H2-I2-D2)</f>
        <v/>
      </c>
      <c r="K2" s="19">
        <f>IF(B2="","",MAX(J2,0))</f>
        <v/>
      </c>
      <c r="L2" s="24">
        <f>IF(B2="","",IF(J2&gt;0,C2/J2,"Never"))</f>
        <v/>
      </c>
      <c r="M2" s="19">
        <f>IF(B2="","",J2-$Q$8)</f>
        <v/>
      </c>
      <c r="N2" s="16">
        <f>IF(B2="","",IF(J2&lt;=0,"Loses money before ads",IF(M2&lt;0,"Loses money at your CAC","Makes money at your CAC")))</f>
        <v/>
      </c>
      <c r="P2" t="inlineStr">
        <is>
          <t>List price of one unit</t>
        </is>
      </c>
      <c r="Q2" s="20">
        <f>'Floor price'!$B$2</f>
        <v/>
      </c>
    </row>
    <row r="3">
      <c r="A3" s="12" t="inlineStr">
        <is>
          <t>20% off</t>
        </is>
      </c>
      <c r="B3" s="12" t="n">
        <v>1</v>
      </c>
      <c r="C3" s="20" t="n">
        <v>80</v>
      </c>
      <c r="D3" s="20" t="n">
        <v>0</v>
      </c>
      <c r="E3" s="19">
        <f>IF(B3="","",B3*$Q$2)</f>
        <v/>
      </c>
      <c r="F3" s="10">
        <f>IF(B3="","",1-C3/E3)</f>
        <v/>
      </c>
      <c r="G3" s="19">
        <f>IF(B3="","",B3*$Q$3)</f>
        <v/>
      </c>
      <c r="H3" s="19">
        <f>IF(B3="","",$Q$4+(B3-1)*$Q$5)</f>
        <v/>
      </c>
      <c r="I3" s="19">
        <f>IF(B3="","",C3*$Q$6+$Q$7)</f>
        <v/>
      </c>
      <c r="J3" s="19">
        <f>IF(B3="","",C3-G3-H3-I3-D3)</f>
        <v/>
      </c>
      <c r="K3" s="19">
        <f>IF(B3="","",MAX(J3,0))</f>
        <v/>
      </c>
      <c r="L3" s="24">
        <f>IF(B3="","",IF(J3&gt;0,C3/J3,"Never"))</f>
        <v/>
      </c>
      <c r="M3" s="19">
        <f>IF(B3="","",J3-$Q$8)</f>
        <v/>
      </c>
      <c r="N3" s="16">
        <f>IF(B3="","",IF(J3&lt;=0,"Loses money before ads",IF(M3&lt;0,"Loses money at your CAC","Makes money at your CAC")))</f>
        <v/>
      </c>
      <c r="P3" t="inlineStr">
        <is>
          <t>Product cost per unit</t>
        </is>
      </c>
      <c r="Q3" s="20">
        <f>'Floor price'!$C$2</f>
        <v/>
      </c>
    </row>
    <row r="4">
      <c r="A4" s="12" t="inlineStr">
        <is>
          <t>30% off</t>
        </is>
      </c>
      <c r="B4" s="12" t="n">
        <v>1</v>
      </c>
      <c r="C4" s="20" t="n">
        <v>70</v>
      </c>
      <c r="D4" s="20" t="n">
        <v>0</v>
      </c>
      <c r="E4" s="19">
        <f>IF(B4="","",B4*$Q$2)</f>
        <v/>
      </c>
      <c r="F4" s="10">
        <f>IF(B4="","",1-C4/E4)</f>
        <v/>
      </c>
      <c r="G4" s="19">
        <f>IF(B4="","",B4*$Q$3)</f>
        <v/>
      </c>
      <c r="H4" s="19">
        <f>IF(B4="","",$Q$4+(B4-1)*$Q$5)</f>
        <v/>
      </c>
      <c r="I4" s="19">
        <f>IF(B4="","",C4*$Q$6+$Q$7)</f>
        <v/>
      </c>
      <c r="J4" s="19">
        <f>IF(B4="","",C4-G4-H4-I4-D4)</f>
        <v/>
      </c>
      <c r="K4" s="19">
        <f>IF(B4="","",MAX(J4,0))</f>
        <v/>
      </c>
      <c r="L4" s="24">
        <f>IF(B4="","",IF(J4&gt;0,C4/J4,"Never"))</f>
        <v/>
      </c>
      <c r="M4" s="19">
        <f>IF(B4="","",J4-$Q$8)</f>
        <v/>
      </c>
      <c r="N4" s="16">
        <f>IF(B4="","",IF(J4&lt;=0,"Loses money before ads",IF(M4&lt;0,"Loses money at your CAC","Makes money at your CAC")))</f>
        <v/>
      </c>
      <c r="P4" t="inlineStr">
        <is>
          <t>Shipping and packaging, first unit</t>
        </is>
      </c>
      <c r="Q4" s="20">
        <f>'Floor price'!$D$2</f>
        <v/>
      </c>
    </row>
    <row r="5">
      <c r="A5" s="12" t="inlineStr">
        <is>
          <t>50% off</t>
        </is>
      </c>
      <c r="B5" s="12" t="n">
        <v>1</v>
      </c>
      <c r="C5" s="20" t="n">
        <v>50</v>
      </c>
      <c r="D5" s="20" t="n">
        <v>0</v>
      </c>
      <c r="E5" s="19">
        <f>IF(B5="","",B5*$Q$2)</f>
        <v/>
      </c>
      <c r="F5" s="10">
        <f>IF(B5="","",1-C5/E5)</f>
        <v/>
      </c>
      <c r="G5" s="19">
        <f>IF(B5="","",B5*$Q$3)</f>
        <v/>
      </c>
      <c r="H5" s="19">
        <f>IF(B5="","",$Q$4+(B5-1)*$Q$5)</f>
        <v/>
      </c>
      <c r="I5" s="19">
        <f>IF(B5="","",C5*$Q$6+$Q$7)</f>
        <v/>
      </c>
      <c r="J5" s="19">
        <f>IF(B5="","",C5-G5-H5-I5-D5)</f>
        <v/>
      </c>
      <c r="K5" s="19">
        <f>IF(B5="","",MAX(J5,0))</f>
        <v/>
      </c>
      <c r="L5" s="24">
        <f>IF(B5="","",IF(J5&gt;0,C5/J5,"Never"))</f>
        <v/>
      </c>
      <c r="M5" s="19">
        <f>IF(B5="","",J5-$Q$8)</f>
        <v/>
      </c>
      <c r="N5" s="16">
        <f>IF(B5="","",IF(J5&lt;=0,"Loses money before ads",IF(M5&lt;0,"Loses money at your CAC","Makes money at your CAC")))</f>
        <v/>
      </c>
      <c r="P5" t="inlineStr">
        <is>
          <t>Each extra unit adds</t>
        </is>
      </c>
      <c r="Q5" s="20" t="n">
        <v>2</v>
      </c>
    </row>
    <row r="6">
      <c r="A6" s="12" t="inlineStr">
        <is>
          <t>Buy 1, get 1 free</t>
        </is>
      </c>
      <c r="B6" s="12" t="n">
        <v>2</v>
      </c>
      <c r="C6" s="20" t="n">
        <v>100</v>
      </c>
      <c r="D6" s="20" t="n">
        <v>0</v>
      </c>
      <c r="E6" s="19">
        <f>IF(B6="","",B6*$Q$2)</f>
        <v/>
      </c>
      <c r="F6" s="10">
        <f>IF(B6="","",1-C6/E6)</f>
        <v/>
      </c>
      <c r="G6" s="19">
        <f>IF(B6="","",B6*$Q$3)</f>
        <v/>
      </c>
      <c r="H6" s="19">
        <f>IF(B6="","",$Q$4+(B6-1)*$Q$5)</f>
        <v/>
      </c>
      <c r="I6" s="19">
        <f>IF(B6="","",C6*$Q$6+$Q$7)</f>
        <v/>
      </c>
      <c r="J6" s="19">
        <f>IF(B6="","",C6-G6-H6-I6-D6)</f>
        <v/>
      </c>
      <c r="K6" s="19">
        <f>IF(B6="","",MAX(J6,0))</f>
        <v/>
      </c>
      <c r="L6" s="24">
        <f>IF(B6="","",IF(J6&gt;0,C6/J6,"Never"))</f>
        <v/>
      </c>
      <c r="M6" s="19">
        <f>IF(B6="","",J6-$Q$8)</f>
        <v/>
      </c>
      <c r="N6" s="16">
        <f>IF(B6="","",IF(J6&lt;=0,"Loses money before ads",IF(M6&lt;0,"Loses money at your CAC","Makes money at your CAC")))</f>
        <v/>
      </c>
      <c r="P6" t="inlineStr">
        <is>
          <t>Payment fee %</t>
        </is>
      </c>
      <c r="Q6" s="13">
        <f>'Floor price'!$E$2</f>
        <v/>
      </c>
    </row>
    <row r="7">
      <c r="A7" s="12" t="inlineStr">
        <is>
          <t>Buy 2, get 1 free</t>
        </is>
      </c>
      <c r="B7" s="12" t="n">
        <v>3</v>
      </c>
      <c r="C7" s="20" t="n">
        <v>200</v>
      </c>
      <c r="D7" s="20" t="n">
        <v>0</v>
      </c>
      <c r="E7" s="19">
        <f>IF(B7="","",B7*$Q$2)</f>
        <v/>
      </c>
      <c r="F7" s="10">
        <f>IF(B7="","",1-C7/E7)</f>
        <v/>
      </c>
      <c r="G7" s="19">
        <f>IF(B7="","",B7*$Q$3)</f>
        <v/>
      </c>
      <c r="H7" s="19">
        <f>IF(B7="","",$Q$4+(B7-1)*$Q$5)</f>
        <v/>
      </c>
      <c r="I7" s="19">
        <f>IF(B7="","",C7*$Q$6+$Q$7)</f>
        <v/>
      </c>
      <c r="J7" s="19">
        <f>IF(B7="","",C7-G7-H7-I7-D7)</f>
        <v/>
      </c>
      <c r="K7" s="19">
        <f>IF(B7="","",MAX(J7,0))</f>
        <v/>
      </c>
      <c r="L7" s="24">
        <f>IF(B7="","",IF(J7&gt;0,C7/J7,"Never"))</f>
        <v/>
      </c>
      <c r="M7" s="19">
        <f>IF(B7="","",J7-$Q$8)</f>
        <v/>
      </c>
      <c r="N7" s="16">
        <f>IF(B7="","",IF(J7&lt;=0,"Loses money before ads",IF(M7&lt;0,"Loses money at your CAC","Makes money at your CAC")))</f>
        <v/>
      </c>
      <c r="P7" t="inlineStr">
        <is>
          <t>Fee per order</t>
        </is>
      </c>
      <c r="Q7" s="20">
        <f>'Floor price'!$F$2</f>
        <v/>
      </c>
    </row>
    <row r="8">
      <c r="A8" s="12" t="inlineStr">
        <is>
          <t>2-pack for $179</t>
        </is>
      </c>
      <c r="B8" s="12" t="n">
        <v>2</v>
      </c>
      <c r="C8" s="20" t="n">
        <v>179</v>
      </c>
      <c r="D8" s="20" t="n">
        <v>0</v>
      </c>
      <c r="E8" s="19">
        <f>IF(B8="","",B8*$Q$2)</f>
        <v/>
      </c>
      <c r="F8" s="10">
        <f>IF(B8="","",1-C8/E8)</f>
        <v/>
      </c>
      <c r="G8" s="19">
        <f>IF(B8="","",B8*$Q$3)</f>
        <v/>
      </c>
      <c r="H8" s="19">
        <f>IF(B8="","",$Q$4+(B8-1)*$Q$5)</f>
        <v/>
      </c>
      <c r="I8" s="19">
        <f>IF(B8="","",C8*$Q$6+$Q$7)</f>
        <v/>
      </c>
      <c r="J8" s="19">
        <f>IF(B8="","",C8-G8-H8-I8-D8)</f>
        <v/>
      </c>
      <c r="K8" s="19">
        <f>IF(B8="","",MAX(J8,0))</f>
        <v/>
      </c>
      <c r="L8" s="24">
        <f>IF(B8="","",IF(J8&gt;0,C8/J8,"Never"))</f>
        <v/>
      </c>
      <c r="M8" s="19">
        <f>IF(B8="","",J8-$Q$8)</f>
        <v/>
      </c>
      <c r="N8" s="16">
        <f>IF(B8="","",IF(J8&lt;=0,"Loses money before ads",IF(M8&lt;0,"Loses money at your CAC","Makes money at your CAC")))</f>
        <v/>
      </c>
      <c r="P8" t="inlineStr">
        <is>
          <t>Your cost to win a new customer (CAC)</t>
        </is>
      </c>
      <c r="Q8" s="20">
        <f>'Floor price'!$G$2</f>
        <v/>
      </c>
    </row>
    <row r="9">
      <c r="A9" s="12" t="inlineStr">
        <is>
          <t>Any 3 for $249</t>
        </is>
      </c>
      <c r="B9" s="12" t="n">
        <v>3</v>
      </c>
      <c r="C9" s="20" t="n">
        <v>249</v>
      </c>
      <c r="D9" s="20" t="n">
        <v>0</v>
      </c>
      <c r="E9" s="19">
        <f>IF(B9="","",B9*$Q$2)</f>
        <v/>
      </c>
      <c r="F9" s="10">
        <f>IF(B9="","",1-C9/E9)</f>
        <v/>
      </c>
      <c r="G9" s="19">
        <f>IF(B9="","",B9*$Q$3)</f>
        <v/>
      </c>
      <c r="H9" s="19">
        <f>IF(B9="","",$Q$4+(B9-1)*$Q$5)</f>
        <v/>
      </c>
      <c r="I9" s="19">
        <f>IF(B9="","",C9*$Q$6+$Q$7)</f>
        <v/>
      </c>
      <c r="J9" s="19">
        <f>IF(B9="","",C9-G9-H9-I9-D9)</f>
        <v/>
      </c>
      <c r="K9" s="19">
        <f>IF(B9="","",MAX(J9,0))</f>
        <v/>
      </c>
      <c r="L9" s="24">
        <f>IF(B9="","",IF(J9&gt;0,C9/J9,"Never"))</f>
        <v/>
      </c>
      <c r="M9" s="19">
        <f>IF(B9="","",J9-$Q$8)</f>
        <v/>
      </c>
      <c r="N9" s="16">
        <f>IF(B9="","",IF(J9&lt;=0,"Loses money before ads",IF(M9&lt;0,"Loses money at your CAC","Makes money at your CAC")))</f>
        <v/>
      </c>
    </row>
    <row r="10">
      <c r="A10" s="12" t="inlineStr">
        <is>
          <t>Free $4 gift with purchase</t>
        </is>
      </c>
      <c r="B10" s="12" t="n">
        <v>1</v>
      </c>
      <c r="C10" s="20" t="n">
        <v>100</v>
      </c>
      <c r="D10" s="20" t="n">
        <v>4</v>
      </c>
      <c r="E10" s="19">
        <f>IF(B10="","",B10*$Q$2)</f>
        <v/>
      </c>
      <c r="F10" s="10">
        <f>IF(B10="","",1-C10/E10)</f>
        <v/>
      </c>
      <c r="G10" s="19">
        <f>IF(B10="","",B10*$Q$3)</f>
        <v/>
      </c>
      <c r="H10" s="19">
        <f>IF(B10="","",$Q$4+(B10-1)*$Q$5)</f>
        <v/>
      </c>
      <c r="I10" s="19">
        <f>IF(B10="","",C10*$Q$6+$Q$7)</f>
        <v/>
      </c>
      <c r="J10" s="19">
        <f>IF(B10="","",C10-G10-H10-I10-D10)</f>
        <v/>
      </c>
      <c r="K10" s="19">
        <f>IF(B10="","",MAX(J10,0))</f>
        <v/>
      </c>
      <c r="L10" s="24">
        <f>IF(B10="","",IF(J10&gt;0,C10/J10,"Never"))</f>
        <v/>
      </c>
      <c r="M10" s="19">
        <f>IF(B10="","",J10-$Q$8)</f>
        <v/>
      </c>
      <c r="N10" s="16">
        <f>IF(B10="","",IF(J10&lt;=0,"Loses money before ads",IF(M10&lt;0,"Loses money at your CAC","Makes money at your CAC")))</f>
        <v/>
      </c>
    </row>
    <row r="11">
      <c r="A11" s="12" t="n"/>
      <c r="B11" s="12" t="n"/>
      <c r="C11" s="20" t="n"/>
      <c r="D11" s="20" t="n"/>
      <c r="E11" s="19">
        <f>IF(B11="","",B11*$Q$2)</f>
        <v/>
      </c>
      <c r="F11" s="10">
        <f>IF(B11="","",1-C11/E11)</f>
        <v/>
      </c>
      <c r="G11" s="19">
        <f>IF(B11="","",B11*$Q$3)</f>
        <v/>
      </c>
      <c r="H11" s="19">
        <f>IF(B11="","",$Q$4+(B11-1)*$Q$5)</f>
        <v/>
      </c>
      <c r="I11" s="19">
        <f>IF(B11="","",C11*$Q$6+$Q$7)</f>
        <v/>
      </c>
      <c r="J11" s="19">
        <f>IF(B11="","",C11-G11-H11-I11-D11)</f>
        <v/>
      </c>
      <c r="K11" s="19">
        <f>IF(B11="","",MAX(J11,0))</f>
        <v/>
      </c>
      <c r="L11" s="24">
        <f>IF(B11="","",IF(J11&gt;0,C11/J11,"Never"))</f>
        <v/>
      </c>
      <c r="M11" s="19">
        <f>IF(B11="","",J11-$Q$8)</f>
        <v/>
      </c>
      <c r="N11" s="16">
        <f>IF(B11="","",IF(J11&lt;=0,"Loses money before ads",IF(M11&lt;0,"Loses money at your CAC","Makes money at your CAC")))</f>
        <v/>
      </c>
    </row>
    <row r="12">
      <c r="A12" s="12" t="n"/>
      <c r="B12" s="12" t="n"/>
      <c r="C12" s="20" t="n"/>
      <c r="D12" s="20" t="n"/>
      <c r="E12" s="19">
        <f>IF(B12="","",B12*$Q$2)</f>
        <v/>
      </c>
      <c r="F12" s="10">
        <f>IF(B12="","",1-C12/E12)</f>
        <v/>
      </c>
      <c r="G12" s="19">
        <f>IF(B12="","",B12*$Q$3)</f>
        <v/>
      </c>
      <c r="H12" s="19">
        <f>IF(B12="","",$Q$4+(B12-1)*$Q$5)</f>
        <v/>
      </c>
      <c r="I12" s="19">
        <f>IF(B12="","",C12*$Q$6+$Q$7)</f>
        <v/>
      </c>
      <c r="J12" s="19">
        <f>IF(B12="","",C12-G12-H12-I12-D12)</f>
        <v/>
      </c>
      <c r="K12" s="19">
        <f>IF(B12="","",MAX(J12,0))</f>
        <v/>
      </c>
      <c r="L12" s="24">
        <f>IF(B12="","",IF(J12&gt;0,C12/J12,"Never"))</f>
        <v/>
      </c>
      <c r="M12" s="19">
        <f>IF(B12="","",J12-$Q$8)</f>
        <v/>
      </c>
      <c r="N12" s="16">
        <f>IF(B12="","",IF(J12&lt;=0,"Loses money before ads",IF(M12&lt;0,"Loses money at your CAC","Makes money at your CAC")))</f>
        <v/>
      </c>
    </row>
    <row r="13">
      <c r="A13" s="12" t="n"/>
      <c r="B13" s="12" t="n"/>
      <c r="C13" s="20" t="n"/>
      <c r="D13" s="20" t="n"/>
      <c r="E13" s="19">
        <f>IF(B13="","",B13*$Q$2)</f>
        <v/>
      </c>
      <c r="F13" s="10">
        <f>IF(B13="","",1-C13/E13)</f>
        <v/>
      </c>
      <c r="G13" s="19">
        <f>IF(B13="","",B13*$Q$3)</f>
        <v/>
      </c>
      <c r="H13" s="19">
        <f>IF(B13="","",$Q$4+(B13-1)*$Q$5)</f>
        <v/>
      </c>
      <c r="I13" s="19">
        <f>IF(B13="","",C13*$Q$6+$Q$7)</f>
        <v/>
      </c>
      <c r="J13" s="19">
        <f>IF(B13="","",C13-G13-H13-I13-D13)</f>
        <v/>
      </c>
      <c r="K13" s="19">
        <f>IF(B13="","",MAX(J13,0))</f>
        <v/>
      </c>
      <c r="L13" s="24">
        <f>IF(B13="","",IF(J13&gt;0,C13/J13,"Never"))</f>
        <v/>
      </c>
      <c r="M13" s="19">
        <f>IF(B13="","",J13-$Q$8)</f>
        <v/>
      </c>
      <c r="N13" s="16">
        <f>IF(B13="","",IF(J13&lt;=0,"Loses money before ads",IF(M13&lt;0,"Loses money at your CAC","Makes money at your CAC")))</f>
        <v/>
      </c>
    </row>
    <row r="14">
      <c r="A14" s="12" t="n"/>
      <c r="B14" s="12" t="n"/>
      <c r="C14" s="20" t="n"/>
      <c r="D14" s="20" t="n"/>
      <c r="E14" s="19">
        <f>IF(B14="","",B14*$Q$2)</f>
        <v/>
      </c>
      <c r="F14" s="10">
        <f>IF(B14="","",1-C14/E14)</f>
        <v/>
      </c>
      <c r="G14" s="19">
        <f>IF(B14="","",B14*$Q$3)</f>
        <v/>
      </c>
      <c r="H14" s="19">
        <f>IF(B14="","",$Q$4+(B14-1)*$Q$5)</f>
        <v/>
      </c>
      <c r="I14" s="19">
        <f>IF(B14="","",C14*$Q$6+$Q$7)</f>
        <v/>
      </c>
      <c r="J14" s="19">
        <f>IF(B14="","",C14-G14-H14-I14-D14)</f>
        <v/>
      </c>
      <c r="K14" s="19">
        <f>IF(B14="","",MAX(J14,0))</f>
        <v/>
      </c>
      <c r="L14" s="24">
        <f>IF(B14="","",IF(J14&gt;0,C14/J14,"Never"))</f>
        <v/>
      </c>
      <c r="M14" s="19">
        <f>IF(B14="","",J14-$Q$8)</f>
        <v/>
      </c>
      <c r="N14" s="16">
        <f>IF(B14="","",IF(J14&lt;=0,"Loses money before ads",IF(M14&lt;0,"Loses money at your CAC","Makes money at your CAC")))</f>
        <v/>
      </c>
    </row>
    <row r="15">
      <c r="A15" s="12" t="n"/>
      <c r="B15" s="12" t="n"/>
      <c r="C15" s="20" t="n"/>
      <c r="D15" s="20" t="n"/>
      <c r="E15" s="19">
        <f>IF(B15="","",B15*$Q$2)</f>
        <v/>
      </c>
      <c r="F15" s="10">
        <f>IF(B15="","",1-C15/E15)</f>
        <v/>
      </c>
      <c r="G15" s="19">
        <f>IF(B15="","",B15*$Q$3)</f>
        <v/>
      </c>
      <c r="H15" s="19">
        <f>IF(B15="","",$Q$4+(B15-1)*$Q$5)</f>
        <v/>
      </c>
      <c r="I15" s="19">
        <f>IF(B15="","",C15*$Q$6+$Q$7)</f>
        <v/>
      </c>
      <c r="J15" s="19">
        <f>IF(B15="","",C15-G15-H15-I15-D15)</f>
        <v/>
      </c>
      <c r="K15" s="19">
        <f>IF(B15="","",MAX(J15,0))</f>
        <v/>
      </c>
      <c r="L15" s="24">
        <f>IF(B15="","",IF(J15&gt;0,C15/J15,"Never"))</f>
        <v/>
      </c>
      <c r="M15" s="19">
        <f>IF(B15="","",J15-$Q$8)</f>
        <v/>
      </c>
      <c r="N15" s="16">
        <f>IF(B15="","",IF(J15&lt;=0,"Loses money before ads",IF(M15&lt;0,"Loses money at your CAC","Makes money at your CAC")))</f>
        <v/>
      </c>
    </row>
    <row r="16">
      <c r="A16" s="12" t="n"/>
      <c r="B16" s="12" t="n"/>
      <c r="C16" s="20" t="n"/>
      <c r="D16" s="20" t="n"/>
      <c r="E16" s="19">
        <f>IF(B16="","",B16*$Q$2)</f>
        <v/>
      </c>
      <c r="F16" s="10">
        <f>IF(B16="","",1-C16/E16)</f>
        <v/>
      </c>
      <c r="G16" s="19">
        <f>IF(B16="","",B16*$Q$3)</f>
        <v/>
      </c>
      <c r="H16" s="19">
        <f>IF(B16="","",$Q$4+(B16-1)*$Q$5)</f>
        <v/>
      </c>
      <c r="I16" s="19">
        <f>IF(B16="","",C16*$Q$6+$Q$7)</f>
        <v/>
      </c>
      <c r="J16" s="19">
        <f>IF(B16="","",C16-G16-H16-I16-D16)</f>
        <v/>
      </c>
      <c r="K16" s="19">
        <f>IF(B16="","",MAX(J16,0))</f>
        <v/>
      </c>
      <c r="L16" s="24">
        <f>IF(B16="","",IF(J16&gt;0,C16/J16,"Never"))</f>
        <v/>
      </c>
      <c r="M16" s="19">
        <f>IF(B16="","",J16-$Q$8)</f>
        <v/>
      </c>
      <c r="N16" s="16">
        <f>IF(B16="","",IF(J16&lt;=0,"Loses money before ads",IF(M16&lt;0,"Loses money at your CAC","Makes money at your CAC")))</f>
        <v/>
      </c>
    </row>
    <row r="17">
      <c r="A17" s="12" t="n"/>
      <c r="B17" s="12" t="n"/>
      <c r="C17" s="20" t="n"/>
      <c r="D17" s="20" t="n"/>
      <c r="E17" s="19">
        <f>IF(B17="","",B17*$Q$2)</f>
        <v/>
      </c>
      <c r="F17" s="10">
        <f>IF(B17="","",1-C17/E17)</f>
        <v/>
      </c>
      <c r="G17" s="19">
        <f>IF(B17="","",B17*$Q$3)</f>
        <v/>
      </c>
      <c r="H17" s="19">
        <f>IF(B17="","",$Q$4+(B17-1)*$Q$5)</f>
        <v/>
      </c>
      <c r="I17" s="19">
        <f>IF(B17="","",C17*$Q$6+$Q$7)</f>
        <v/>
      </c>
      <c r="J17" s="19">
        <f>IF(B17="","",C17-G17-H17-I17-D17)</f>
        <v/>
      </c>
      <c r="K17" s="19">
        <f>IF(B17="","",MAX(J17,0))</f>
        <v/>
      </c>
      <c r="L17" s="24">
        <f>IF(B17="","",IF(J17&gt;0,C17/J17,"Never"))</f>
        <v/>
      </c>
      <c r="M17" s="19">
        <f>IF(B17="","",J17-$Q$8)</f>
        <v/>
      </c>
      <c r="N17" s="16">
        <f>IF(B17="","",IF(J17&lt;=0,"Loses money before ads",IF(M17&lt;0,"Loses money at your CAC","Makes money at your CAC")))</f>
        <v/>
      </c>
    </row>
    <row r="18">
      <c r="A18" s="12" t="n"/>
      <c r="B18" s="12" t="n"/>
      <c r="C18" s="20" t="n"/>
      <c r="D18" s="20" t="n"/>
      <c r="E18" s="19">
        <f>IF(B18="","",B18*$Q$2)</f>
        <v/>
      </c>
      <c r="F18" s="10">
        <f>IF(B18="","",1-C18/E18)</f>
        <v/>
      </c>
      <c r="G18" s="19">
        <f>IF(B18="","",B18*$Q$3)</f>
        <v/>
      </c>
      <c r="H18" s="19">
        <f>IF(B18="","",$Q$4+(B18-1)*$Q$5)</f>
        <v/>
      </c>
      <c r="I18" s="19">
        <f>IF(B18="","",C18*$Q$6+$Q$7)</f>
        <v/>
      </c>
      <c r="J18" s="19">
        <f>IF(B18="","",C18-G18-H18-I18-D18)</f>
        <v/>
      </c>
      <c r="K18" s="19">
        <f>IF(B18="","",MAX(J18,0))</f>
        <v/>
      </c>
      <c r="L18" s="24">
        <f>IF(B18="","",IF(J18&gt;0,C18/J18,"Never"))</f>
        <v/>
      </c>
      <c r="M18" s="19">
        <f>IF(B18="","",J18-$Q$8)</f>
        <v/>
      </c>
      <c r="N18" s="16">
        <f>IF(B18="","",IF(J18&lt;=0,"Loses money before ads",IF(M18&lt;0,"Loses money at your CAC","Makes money at your CAC")))</f>
        <v/>
      </c>
    </row>
    <row r="19">
      <c r="A19" s="12" t="n"/>
      <c r="B19" s="12" t="n"/>
      <c r="C19" s="20" t="n"/>
      <c r="D19" s="20" t="n"/>
      <c r="E19" s="19">
        <f>IF(B19="","",B19*$Q$2)</f>
        <v/>
      </c>
      <c r="F19" s="10">
        <f>IF(B19="","",1-C19/E19)</f>
        <v/>
      </c>
      <c r="G19" s="19">
        <f>IF(B19="","",B19*$Q$3)</f>
        <v/>
      </c>
      <c r="H19" s="19">
        <f>IF(B19="","",$Q$4+(B19-1)*$Q$5)</f>
        <v/>
      </c>
      <c r="I19" s="19">
        <f>IF(B19="","",C19*$Q$6+$Q$7)</f>
        <v/>
      </c>
      <c r="J19" s="19">
        <f>IF(B19="","",C19-G19-H19-I19-D19)</f>
        <v/>
      </c>
      <c r="K19" s="19">
        <f>IF(B19="","",MAX(J19,0))</f>
        <v/>
      </c>
      <c r="L19" s="24">
        <f>IF(B19="","",IF(J19&gt;0,C19/J19,"Never"))</f>
        <v/>
      </c>
      <c r="M19" s="19">
        <f>IF(B19="","",J19-$Q$8)</f>
        <v/>
      </c>
      <c r="N19" s="16">
        <f>IF(B19="","",IF(J19&lt;=0,"Loses money before ads",IF(M19&lt;0,"Loses money at your CAC","Makes money at your CAC")))</f>
        <v/>
      </c>
    </row>
    <row r="20">
      <c r="A20" s="12" t="n"/>
      <c r="B20" s="12" t="n"/>
      <c r="C20" s="20" t="n"/>
      <c r="D20" s="20" t="n"/>
      <c r="E20" s="19">
        <f>IF(B20="","",B20*$Q$2)</f>
        <v/>
      </c>
      <c r="F20" s="10">
        <f>IF(B20="","",1-C20/E20)</f>
        <v/>
      </c>
      <c r="G20" s="19">
        <f>IF(B20="","",B20*$Q$3)</f>
        <v/>
      </c>
      <c r="H20" s="19">
        <f>IF(B20="","",$Q$4+(B20-1)*$Q$5)</f>
        <v/>
      </c>
      <c r="I20" s="19">
        <f>IF(B20="","",C20*$Q$6+$Q$7)</f>
        <v/>
      </c>
      <c r="J20" s="19">
        <f>IF(B20="","",C20-G20-H20-I20-D20)</f>
        <v/>
      </c>
      <c r="K20" s="19">
        <f>IF(B20="","",MAX(J20,0))</f>
        <v/>
      </c>
      <c r="L20" s="24">
        <f>IF(B20="","",IF(J20&gt;0,C20/J20,"Never"))</f>
        <v/>
      </c>
      <c r="M20" s="19">
        <f>IF(B20="","",J20-$Q$8)</f>
        <v/>
      </c>
      <c r="N20" s="16">
        <f>IF(B20="","",IF(J20&lt;=0,"Loses money before ads",IF(M20&lt;0,"Loses money at your CAC","Makes money at your CAC")))</f>
        <v/>
      </c>
    </row>
    <row r="21">
      <c r="A21" s="12" t="n"/>
      <c r="B21" s="12" t="n"/>
      <c r="C21" s="20" t="n"/>
      <c r="D21" s="20" t="n"/>
      <c r="E21" s="19">
        <f>IF(B21="","",B21*$Q$2)</f>
        <v/>
      </c>
      <c r="F21" s="10">
        <f>IF(B21="","",1-C21/E21)</f>
        <v/>
      </c>
      <c r="G21" s="19">
        <f>IF(B21="","",B21*$Q$3)</f>
        <v/>
      </c>
      <c r="H21" s="19">
        <f>IF(B21="","",$Q$4+(B21-1)*$Q$5)</f>
        <v/>
      </c>
      <c r="I21" s="19">
        <f>IF(B21="","",C21*$Q$6+$Q$7)</f>
        <v/>
      </c>
      <c r="J21" s="19">
        <f>IF(B21="","",C21-G21-H21-I21-D21)</f>
        <v/>
      </c>
      <c r="K21" s="19">
        <f>IF(B21="","",MAX(J21,0))</f>
        <v/>
      </c>
      <c r="L21" s="24">
        <f>IF(B21="","",IF(J21&gt;0,C21/J21,"Never"))</f>
        <v/>
      </c>
      <c r="M21" s="19">
        <f>IF(B21="","",J21-$Q$8)</f>
        <v/>
      </c>
      <c r="N21" s="16">
        <f>IF(B21="","",IF(J21&lt;=0,"Loses money before ads",IF(M21&lt;0,"Loses money at your CAC","Makes money at your CAC")))</f>
        <v/>
      </c>
    </row>
  </sheetData>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C266"/>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14" customWidth="1" min="3" max="3"/>
  </cols>
  <sheetData>
    <row r="1">
      <c r="A1" s="8" t="inlineStr">
        <is>
          <t>Order ID</t>
        </is>
      </c>
      <c r="B1" s="8" t="inlineStr">
        <is>
          <t>Order value</t>
        </is>
      </c>
      <c r="C1" s="8" t="inlineStr">
        <is>
          <t>Range start</t>
        </is>
      </c>
    </row>
    <row r="2">
      <c r="A2" t="inlineStr">
        <is>
          <t>#4821</t>
        </is>
      </c>
      <c r="B2" s="19" t="n">
        <v>261.24</v>
      </c>
      <c r="C2" s="18">
        <f>MIN(FLOOR(B2,Thresholds!$B$7),Thresholds!$B$7*19)</f>
        <v/>
      </c>
    </row>
    <row r="3">
      <c r="A3" t="inlineStr">
        <is>
          <t>#4822</t>
        </is>
      </c>
      <c r="B3" s="19" t="n">
        <v>118.24</v>
      </c>
      <c r="C3" s="18">
        <f>MIN(FLOOR(B3,Thresholds!$B$7),Thresholds!$B$7*19)</f>
        <v/>
      </c>
    </row>
    <row r="4">
      <c r="A4" t="inlineStr">
        <is>
          <t>#4823</t>
        </is>
      </c>
      <c r="B4" s="19" t="n">
        <v>270.99</v>
      </c>
      <c r="C4" s="18">
        <f>MIN(FLOOR(B4,Thresholds!$B$7),Thresholds!$B$7*19)</f>
        <v/>
      </c>
    </row>
    <row r="5">
      <c r="A5" t="inlineStr">
        <is>
          <t>#4824</t>
        </is>
      </c>
      <c r="B5" s="19" t="n">
        <v>126.24</v>
      </c>
      <c r="C5" s="18">
        <f>MIN(FLOOR(B5,Thresholds!$B$7),Thresholds!$B$7*19)</f>
        <v/>
      </c>
    </row>
    <row r="6">
      <c r="A6" t="inlineStr">
        <is>
          <t>#4825</t>
        </is>
      </c>
      <c r="B6" s="19" t="n">
        <v>91.48999999999999</v>
      </c>
      <c r="C6" s="18">
        <f>MIN(FLOOR(B6,Thresholds!$B$7),Thresholds!$B$7*19)</f>
        <v/>
      </c>
    </row>
    <row r="7">
      <c r="A7" t="inlineStr">
        <is>
          <t>#4826</t>
        </is>
      </c>
      <c r="B7" s="19" t="n">
        <v>172.99</v>
      </c>
      <c r="C7" s="18">
        <f>MIN(FLOOR(B7,Thresholds!$B$7),Thresholds!$B$7*19)</f>
        <v/>
      </c>
    </row>
    <row r="8">
      <c r="A8" t="inlineStr">
        <is>
          <t>#4827</t>
        </is>
      </c>
      <c r="B8" s="19" t="n">
        <v>116.99</v>
      </c>
      <c r="C8" s="18">
        <f>MIN(FLOOR(B8,Thresholds!$B$7),Thresholds!$B$7*19)</f>
        <v/>
      </c>
    </row>
    <row r="9">
      <c r="A9" t="inlineStr">
        <is>
          <t>#4828</t>
        </is>
      </c>
      <c r="B9" s="19" t="n">
        <v>145.49</v>
      </c>
      <c r="C9" s="18">
        <f>MIN(FLOOR(B9,Thresholds!$B$7),Thresholds!$B$7*19)</f>
        <v/>
      </c>
    </row>
    <row r="10">
      <c r="A10" t="inlineStr">
        <is>
          <t>#4829</t>
        </is>
      </c>
      <c r="B10" s="19" t="n">
        <v>344.49</v>
      </c>
      <c r="C10" s="18">
        <f>MIN(FLOOR(B10,Thresholds!$B$7),Thresholds!$B$7*19)</f>
        <v/>
      </c>
    </row>
    <row r="11">
      <c r="A11" t="inlineStr">
        <is>
          <t>#4830</t>
        </is>
      </c>
      <c r="B11" s="19" t="n">
        <v>189.99</v>
      </c>
      <c r="C11" s="18">
        <f>MIN(FLOOR(B11,Thresholds!$B$7),Thresholds!$B$7*19)</f>
        <v/>
      </c>
    </row>
    <row r="12">
      <c r="A12" t="inlineStr">
        <is>
          <t>#4831</t>
        </is>
      </c>
      <c r="B12" s="19" t="n">
        <v>86.73999999999999</v>
      </c>
      <c r="C12" s="18">
        <f>MIN(FLOOR(B12,Thresholds!$B$7),Thresholds!$B$7*19)</f>
        <v/>
      </c>
    </row>
    <row r="13">
      <c r="A13" t="inlineStr">
        <is>
          <t>#4832</t>
        </is>
      </c>
      <c r="B13" s="19" t="n">
        <v>133.49</v>
      </c>
      <c r="C13" s="18">
        <f>MIN(FLOOR(B13,Thresholds!$B$7),Thresholds!$B$7*19)</f>
        <v/>
      </c>
    </row>
    <row r="14">
      <c r="A14" t="inlineStr">
        <is>
          <t>#4833</t>
        </is>
      </c>
      <c r="B14" s="19" t="n">
        <v>53.99</v>
      </c>
      <c r="C14" s="18">
        <f>MIN(FLOOR(B14,Thresholds!$B$7),Thresholds!$B$7*19)</f>
        <v/>
      </c>
    </row>
    <row r="15">
      <c r="A15" t="inlineStr">
        <is>
          <t>#4834</t>
        </is>
      </c>
      <c r="B15" s="19" t="n">
        <v>201.99</v>
      </c>
      <c r="C15" s="18">
        <f>MIN(FLOOR(B15,Thresholds!$B$7),Thresholds!$B$7*19)</f>
        <v/>
      </c>
    </row>
    <row r="16">
      <c r="A16" t="inlineStr">
        <is>
          <t>#4835</t>
        </is>
      </c>
      <c r="B16" s="19" t="n">
        <v>129.49</v>
      </c>
      <c r="C16" s="18">
        <f>MIN(FLOOR(B16,Thresholds!$B$7),Thresholds!$B$7*19)</f>
        <v/>
      </c>
    </row>
    <row r="17">
      <c r="A17" t="inlineStr">
        <is>
          <t>#4836</t>
        </is>
      </c>
      <c r="B17" s="19" t="n">
        <v>83.23999999999999</v>
      </c>
      <c r="C17" s="18">
        <f>MIN(FLOOR(B17,Thresholds!$B$7),Thresholds!$B$7*19)</f>
        <v/>
      </c>
    </row>
    <row r="18">
      <c r="A18" t="inlineStr">
        <is>
          <t>#4837</t>
        </is>
      </c>
      <c r="B18" s="19" t="n">
        <v>84.73999999999999</v>
      </c>
      <c r="C18" s="18">
        <f>MIN(FLOOR(B18,Thresholds!$B$7),Thresholds!$B$7*19)</f>
        <v/>
      </c>
    </row>
    <row r="19">
      <c r="A19" t="inlineStr">
        <is>
          <t>#4838</t>
        </is>
      </c>
      <c r="B19" s="19" t="n">
        <v>68.98999999999999</v>
      </c>
      <c r="C19" s="18">
        <f>MIN(FLOOR(B19,Thresholds!$B$7),Thresholds!$B$7*19)</f>
        <v/>
      </c>
    </row>
    <row r="20">
      <c r="A20" t="inlineStr">
        <is>
          <t>#4839</t>
        </is>
      </c>
      <c r="B20" s="19" t="n">
        <v>82.48999999999999</v>
      </c>
      <c r="C20" s="18">
        <f>MIN(FLOOR(B20,Thresholds!$B$7),Thresholds!$B$7*19)</f>
        <v/>
      </c>
    </row>
    <row r="21">
      <c r="A21" t="inlineStr">
        <is>
          <t>#4840</t>
        </is>
      </c>
      <c r="B21" s="19" t="n">
        <v>328.74</v>
      </c>
      <c r="C21" s="18">
        <f>MIN(FLOOR(B21,Thresholds!$B$7),Thresholds!$B$7*19)</f>
        <v/>
      </c>
    </row>
    <row r="22">
      <c r="A22" t="inlineStr">
        <is>
          <t>#4841</t>
        </is>
      </c>
      <c r="B22" s="19" t="n">
        <v>95.48999999999999</v>
      </c>
      <c r="C22" s="18">
        <f>MIN(FLOOR(B22,Thresholds!$B$7),Thresholds!$B$7*19)</f>
        <v/>
      </c>
    </row>
    <row r="23">
      <c r="A23" t="inlineStr">
        <is>
          <t>#4842</t>
        </is>
      </c>
      <c r="B23" s="19" t="n">
        <v>25.99</v>
      </c>
      <c r="C23" s="18">
        <f>MIN(FLOOR(B23,Thresholds!$B$7),Thresholds!$B$7*19)</f>
        <v/>
      </c>
    </row>
    <row r="24">
      <c r="A24" t="inlineStr">
        <is>
          <t>#4843</t>
        </is>
      </c>
      <c r="B24" s="19" t="n">
        <v>95.23999999999999</v>
      </c>
      <c r="C24" s="18">
        <f>MIN(FLOOR(B24,Thresholds!$B$7),Thresholds!$B$7*19)</f>
        <v/>
      </c>
    </row>
    <row r="25">
      <c r="A25" t="inlineStr">
        <is>
          <t>#4844</t>
        </is>
      </c>
      <c r="B25" s="19" t="n">
        <v>67.48999999999999</v>
      </c>
      <c r="C25" s="18">
        <f>MIN(FLOOR(B25,Thresholds!$B$7),Thresholds!$B$7*19)</f>
        <v/>
      </c>
    </row>
    <row r="26">
      <c r="A26" t="inlineStr">
        <is>
          <t>#4845</t>
        </is>
      </c>
      <c r="B26" s="19" t="n">
        <v>93.23999999999999</v>
      </c>
      <c r="C26" s="18">
        <f>MIN(FLOOR(B26,Thresholds!$B$7),Thresholds!$B$7*19)</f>
        <v/>
      </c>
    </row>
    <row r="27">
      <c r="A27" t="inlineStr">
        <is>
          <t>#4846</t>
        </is>
      </c>
      <c r="B27" s="19" t="n">
        <v>322.99</v>
      </c>
      <c r="C27" s="18">
        <f>MIN(FLOOR(B27,Thresholds!$B$7),Thresholds!$B$7*19)</f>
        <v/>
      </c>
    </row>
    <row r="28">
      <c r="A28" t="inlineStr">
        <is>
          <t>#4847</t>
        </is>
      </c>
      <c r="B28" s="19" t="n">
        <v>230.49</v>
      </c>
      <c r="C28" s="18">
        <f>MIN(FLOOR(B28,Thresholds!$B$7),Thresholds!$B$7*19)</f>
        <v/>
      </c>
    </row>
    <row r="29">
      <c r="A29" t="inlineStr">
        <is>
          <t>#4848</t>
        </is>
      </c>
      <c r="B29" s="19" t="n">
        <v>146.49</v>
      </c>
      <c r="C29" s="18">
        <f>MIN(FLOOR(B29,Thresholds!$B$7),Thresholds!$B$7*19)</f>
        <v/>
      </c>
    </row>
    <row r="30">
      <c r="A30" t="inlineStr">
        <is>
          <t>#4849</t>
        </is>
      </c>
      <c r="B30" s="19" t="n">
        <v>88.23999999999999</v>
      </c>
      <c r="C30" s="18">
        <f>MIN(FLOOR(B30,Thresholds!$B$7),Thresholds!$B$7*19)</f>
        <v/>
      </c>
    </row>
    <row r="31">
      <c r="A31" t="inlineStr">
        <is>
          <t>#4850</t>
        </is>
      </c>
      <c r="B31" s="19" t="n">
        <v>166.24</v>
      </c>
      <c r="C31" s="18">
        <f>MIN(FLOOR(B31,Thresholds!$B$7),Thresholds!$B$7*19)</f>
        <v/>
      </c>
    </row>
    <row r="32">
      <c r="A32" t="inlineStr">
        <is>
          <t>#4851</t>
        </is>
      </c>
      <c r="B32" s="19" t="n">
        <v>120.74</v>
      </c>
      <c r="C32" s="18">
        <f>MIN(FLOOR(B32,Thresholds!$B$7),Thresholds!$B$7*19)</f>
        <v/>
      </c>
    </row>
    <row r="33">
      <c r="A33" t="inlineStr">
        <is>
          <t>#4852</t>
        </is>
      </c>
      <c r="B33" s="19" t="n">
        <v>278.49</v>
      </c>
      <c r="C33" s="18">
        <f>MIN(FLOOR(B33,Thresholds!$B$7),Thresholds!$B$7*19)</f>
        <v/>
      </c>
    </row>
    <row r="34">
      <c r="A34" t="inlineStr">
        <is>
          <t>#4853</t>
        </is>
      </c>
      <c r="B34" s="19" t="n">
        <v>91.73999999999999</v>
      </c>
      <c r="C34" s="18">
        <f>MIN(FLOOR(B34,Thresholds!$B$7),Thresholds!$B$7*19)</f>
        <v/>
      </c>
    </row>
    <row r="35">
      <c r="A35" t="inlineStr">
        <is>
          <t>#4854</t>
        </is>
      </c>
      <c r="B35" s="19" t="n">
        <v>108.74</v>
      </c>
      <c r="C35" s="18">
        <f>MIN(FLOOR(B35,Thresholds!$B$7),Thresholds!$B$7*19)</f>
        <v/>
      </c>
    </row>
    <row r="36">
      <c r="A36" t="inlineStr">
        <is>
          <t>#4855</t>
        </is>
      </c>
      <c r="B36" s="19" t="n">
        <v>130.49</v>
      </c>
      <c r="C36" s="18">
        <f>MIN(FLOOR(B36,Thresholds!$B$7),Thresholds!$B$7*19)</f>
        <v/>
      </c>
    </row>
    <row r="37">
      <c r="A37" t="inlineStr">
        <is>
          <t>#4856</t>
        </is>
      </c>
      <c r="B37" s="19" t="n">
        <v>296.99</v>
      </c>
      <c r="C37" s="18">
        <f>MIN(FLOOR(B37,Thresholds!$B$7),Thresholds!$B$7*19)</f>
        <v/>
      </c>
    </row>
    <row r="38">
      <c r="A38" t="inlineStr">
        <is>
          <t>#4857</t>
        </is>
      </c>
      <c r="B38" s="19" t="n">
        <v>53.49</v>
      </c>
      <c r="C38" s="18">
        <f>MIN(FLOOR(B38,Thresholds!$B$7),Thresholds!$B$7*19)</f>
        <v/>
      </c>
    </row>
    <row r="39">
      <c r="A39" t="inlineStr">
        <is>
          <t>#4858</t>
        </is>
      </c>
      <c r="B39" s="19" t="n">
        <v>147.49</v>
      </c>
      <c r="C39" s="18">
        <f>MIN(FLOOR(B39,Thresholds!$B$7),Thresholds!$B$7*19)</f>
        <v/>
      </c>
    </row>
    <row r="40">
      <c r="A40" t="inlineStr">
        <is>
          <t>#4859</t>
        </is>
      </c>
      <c r="B40" s="19" t="n">
        <v>139.99</v>
      </c>
      <c r="C40" s="18">
        <f>MIN(FLOOR(B40,Thresholds!$B$7),Thresholds!$B$7*19)</f>
        <v/>
      </c>
    </row>
    <row r="41">
      <c r="A41" t="inlineStr">
        <is>
          <t>#4860</t>
        </is>
      </c>
      <c r="B41" s="19" t="n">
        <v>216.24</v>
      </c>
      <c r="C41" s="18">
        <f>MIN(FLOOR(B41,Thresholds!$B$7),Thresholds!$B$7*19)</f>
        <v/>
      </c>
    </row>
    <row r="42">
      <c r="A42" t="inlineStr">
        <is>
          <t>#4861</t>
        </is>
      </c>
      <c r="B42" s="19" t="n">
        <v>101.49</v>
      </c>
      <c r="C42" s="18">
        <f>MIN(FLOOR(B42,Thresholds!$B$7),Thresholds!$B$7*19)</f>
        <v/>
      </c>
    </row>
    <row r="43">
      <c r="A43" t="inlineStr">
        <is>
          <t>#4862</t>
        </is>
      </c>
      <c r="B43" s="19" t="n">
        <v>67.23999999999999</v>
      </c>
      <c r="C43" s="18">
        <f>MIN(FLOOR(B43,Thresholds!$B$7),Thresholds!$B$7*19)</f>
        <v/>
      </c>
    </row>
    <row r="44">
      <c r="A44" t="inlineStr">
        <is>
          <t>#4863</t>
        </is>
      </c>
      <c r="B44" s="19" t="n">
        <v>242.74</v>
      </c>
      <c r="C44" s="18">
        <f>MIN(FLOOR(B44,Thresholds!$B$7),Thresholds!$B$7*19)</f>
        <v/>
      </c>
    </row>
    <row r="45">
      <c r="A45" t="inlineStr">
        <is>
          <t>#4864</t>
        </is>
      </c>
      <c r="B45" s="19" t="n">
        <v>69.73999999999999</v>
      </c>
      <c r="C45" s="18">
        <f>MIN(FLOOR(B45,Thresholds!$B$7),Thresholds!$B$7*19)</f>
        <v/>
      </c>
    </row>
    <row r="46">
      <c r="A46" t="inlineStr">
        <is>
          <t>#4865</t>
        </is>
      </c>
      <c r="B46" s="19" t="n">
        <v>428.99</v>
      </c>
      <c r="C46" s="18">
        <f>MIN(FLOOR(B46,Thresholds!$B$7),Thresholds!$B$7*19)</f>
        <v/>
      </c>
    </row>
    <row r="47">
      <c r="A47" t="inlineStr">
        <is>
          <t>#4866</t>
        </is>
      </c>
      <c r="B47" s="19" t="n">
        <v>91.98999999999999</v>
      </c>
      <c r="C47" s="18">
        <f>MIN(FLOOR(B47,Thresholds!$B$7),Thresholds!$B$7*19)</f>
        <v/>
      </c>
    </row>
    <row r="48">
      <c r="A48" t="inlineStr">
        <is>
          <t>#4867</t>
        </is>
      </c>
      <c r="B48" s="19" t="n">
        <v>128.49</v>
      </c>
      <c r="C48" s="18">
        <f>MIN(FLOOR(B48,Thresholds!$B$7),Thresholds!$B$7*19)</f>
        <v/>
      </c>
    </row>
    <row r="49">
      <c r="A49" t="inlineStr">
        <is>
          <t>#4868</t>
        </is>
      </c>
      <c r="B49" s="19" t="n">
        <v>141.99</v>
      </c>
      <c r="C49" s="18">
        <f>MIN(FLOOR(B49,Thresholds!$B$7),Thresholds!$B$7*19)</f>
        <v/>
      </c>
    </row>
    <row r="50">
      <c r="A50" t="inlineStr">
        <is>
          <t>#4869</t>
        </is>
      </c>
      <c r="B50" s="19" t="n">
        <v>183.24</v>
      </c>
      <c r="C50" s="18">
        <f>MIN(FLOOR(B50,Thresholds!$B$7),Thresholds!$B$7*19)</f>
        <v/>
      </c>
    </row>
    <row r="51">
      <c r="A51" t="inlineStr">
        <is>
          <t>#4870</t>
        </is>
      </c>
      <c r="B51" s="19" t="n">
        <v>90.48999999999999</v>
      </c>
      <c r="C51" s="18">
        <f>MIN(FLOOR(B51,Thresholds!$B$7),Thresholds!$B$7*19)</f>
        <v/>
      </c>
    </row>
    <row r="52">
      <c r="A52" t="inlineStr">
        <is>
          <t>#4871</t>
        </is>
      </c>
      <c r="B52" s="19" t="n">
        <v>339.99</v>
      </c>
      <c r="C52" s="18">
        <f>MIN(FLOOR(B52,Thresholds!$B$7),Thresholds!$B$7*19)</f>
        <v/>
      </c>
    </row>
    <row r="53">
      <c r="A53" t="inlineStr">
        <is>
          <t>#4872</t>
        </is>
      </c>
      <c r="B53" s="19" t="n">
        <v>106.49</v>
      </c>
      <c r="C53" s="18">
        <f>MIN(FLOOR(B53,Thresholds!$B$7),Thresholds!$B$7*19)</f>
        <v/>
      </c>
    </row>
    <row r="54">
      <c r="A54" t="inlineStr">
        <is>
          <t>#4873</t>
        </is>
      </c>
      <c r="B54" s="19" t="n">
        <v>235.74</v>
      </c>
      <c r="C54" s="18">
        <f>MIN(FLOOR(B54,Thresholds!$B$7),Thresholds!$B$7*19)</f>
        <v/>
      </c>
    </row>
    <row r="55">
      <c r="A55" t="inlineStr">
        <is>
          <t>#4874</t>
        </is>
      </c>
      <c r="B55" s="19" t="n">
        <v>99.23999999999999</v>
      </c>
      <c r="C55" s="18">
        <f>MIN(FLOOR(B55,Thresholds!$B$7),Thresholds!$B$7*19)</f>
        <v/>
      </c>
    </row>
    <row r="56">
      <c r="A56" t="inlineStr">
        <is>
          <t>#4875</t>
        </is>
      </c>
      <c r="B56" s="19" t="n">
        <v>132.74</v>
      </c>
      <c r="C56" s="18">
        <f>MIN(FLOOR(B56,Thresholds!$B$7),Thresholds!$B$7*19)</f>
        <v/>
      </c>
    </row>
    <row r="57">
      <c r="A57" t="inlineStr">
        <is>
          <t>#4876</t>
        </is>
      </c>
      <c r="B57" s="19" t="n">
        <v>85.73999999999999</v>
      </c>
      <c r="C57" s="18">
        <f>MIN(FLOOR(B57,Thresholds!$B$7),Thresholds!$B$7*19)</f>
        <v/>
      </c>
    </row>
    <row r="58">
      <c r="A58" t="inlineStr">
        <is>
          <t>#4877</t>
        </is>
      </c>
      <c r="B58" s="19" t="n">
        <v>81.48999999999999</v>
      </c>
      <c r="C58" s="18">
        <f>MIN(FLOOR(B58,Thresholds!$B$7),Thresholds!$B$7*19)</f>
        <v/>
      </c>
    </row>
    <row r="59">
      <c r="A59" t="inlineStr">
        <is>
          <t>#4878</t>
        </is>
      </c>
      <c r="B59" s="19" t="n">
        <v>231.24</v>
      </c>
      <c r="C59" s="18">
        <f>MIN(FLOOR(B59,Thresholds!$B$7),Thresholds!$B$7*19)</f>
        <v/>
      </c>
    </row>
    <row r="60">
      <c r="A60" t="inlineStr">
        <is>
          <t>#4879</t>
        </is>
      </c>
      <c r="B60" s="19" t="n">
        <v>140.74</v>
      </c>
      <c r="C60" s="18">
        <f>MIN(FLOOR(B60,Thresholds!$B$7),Thresholds!$B$7*19)</f>
        <v/>
      </c>
    </row>
    <row r="61">
      <c r="A61" t="inlineStr">
        <is>
          <t>#4880</t>
        </is>
      </c>
      <c r="B61" s="19" t="n">
        <v>92.98999999999999</v>
      </c>
      <c r="C61" s="18">
        <f>MIN(FLOOR(B61,Thresholds!$B$7),Thresholds!$B$7*19)</f>
        <v/>
      </c>
    </row>
    <row r="62">
      <c r="A62" t="inlineStr">
        <is>
          <t>#4881</t>
        </is>
      </c>
      <c r="B62" s="19" t="n">
        <v>142.49</v>
      </c>
      <c r="C62" s="18">
        <f>MIN(FLOOR(B62,Thresholds!$B$7),Thresholds!$B$7*19)</f>
        <v/>
      </c>
    </row>
    <row r="63">
      <c r="A63" t="inlineStr">
        <is>
          <t>#4882</t>
        </is>
      </c>
      <c r="B63" s="19" t="n">
        <v>94.98999999999999</v>
      </c>
      <c r="C63" s="18">
        <f>MIN(FLOOR(B63,Thresholds!$B$7),Thresholds!$B$7*19)</f>
        <v/>
      </c>
    </row>
    <row r="64">
      <c r="A64" t="inlineStr">
        <is>
          <t>#4883</t>
        </is>
      </c>
      <c r="B64" s="19" t="n">
        <v>162.49</v>
      </c>
      <c r="C64" s="18">
        <f>MIN(FLOOR(B64,Thresholds!$B$7),Thresholds!$B$7*19)</f>
        <v/>
      </c>
    </row>
    <row r="65">
      <c r="A65" t="inlineStr">
        <is>
          <t>#4884</t>
        </is>
      </c>
      <c r="B65" s="19" t="n">
        <v>239.49</v>
      </c>
      <c r="C65" s="18">
        <f>MIN(FLOOR(B65,Thresholds!$B$7),Thresholds!$B$7*19)</f>
        <v/>
      </c>
    </row>
    <row r="66">
      <c r="A66" t="inlineStr">
        <is>
          <t>#4885</t>
        </is>
      </c>
      <c r="B66" s="19" t="n">
        <v>90.73999999999999</v>
      </c>
      <c r="C66" s="18">
        <f>MIN(FLOOR(B66,Thresholds!$B$7),Thresholds!$B$7*19)</f>
        <v/>
      </c>
    </row>
    <row r="67">
      <c r="A67" t="inlineStr">
        <is>
          <t>#4886</t>
        </is>
      </c>
      <c r="B67" s="19" t="n">
        <v>421.74</v>
      </c>
      <c r="C67" s="18">
        <f>MIN(FLOOR(B67,Thresholds!$B$7),Thresholds!$B$7*19)</f>
        <v/>
      </c>
    </row>
    <row r="68">
      <c r="A68" t="inlineStr">
        <is>
          <t>#4887</t>
        </is>
      </c>
      <c r="B68" s="19" t="n">
        <v>226.99</v>
      </c>
      <c r="C68" s="18">
        <f>MIN(FLOOR(B68,Thresholds!$B$7),Thresholds!$B$7*19)</f>
        <v/>
      </c>
    </row>
    <row r="69">
      <c r="A69" t="inlineStr">
        <is>
          <t>#4888</t>
        </is>
      </c>
      <c r="B69" s="19" t="n">
        <v>228.99</v>
      </c>
      <c r="C69" s="18">
        <f>MIN(FLOOR(B69,Thresholds!$B$7),Thresholds!$B$7*19)</f>
        <v/>
      </c>
    </row>
    <row r="70">
      <c r="A70" t="inlineStr">
        <is>
          <t>#4889</t>
        </is>
      </c>
      <c r="B70" s="19" t="n">
        <v>80.73999999999999</v>
      </c>
      <c r="C70" s="18">
        <f>MIN(FLOOR(B70,Thresholds!$B$7),Thresholds!$B$7*19)</f>
        <v/>
      </c>
    </row>
    <row r="71">
      <c r="A71" t="inlineStr">
        <is>
          <t>#4890</t>
        </is>
      </c>
      <c r="B71" s="19" t="n">
        <v>250.74</v>
      </c>
      <c r="C71" s="18">
        <f>MIN(FLOOR(B71,Thresholds!$B$7),Thresholds!$B$7*19)</f>
        <v/>
      </c>
    </row>
    <row r="72">
      <c r="A72" t="inlineStr">
        <is>
          <t>#4891</t>
        </is>
      </c>
      <c r="B72" s="19" t="n">
        <v>176.24</v>
      </c>
      <c r="C72" s="18">
        <f>MIN(FLOOR(B72,Thresholds!$B$7),Thresholds!$B$7*19)</f>
        <v/>
      </c>
    </row>
    <row r="73">
      <c r="A73" t="inlineStr">
        <is>
          <t>#4892</t>
        </is>
      </c>
      <c r="B73" s="19" t="n">
        <v>183.74</v>
      </c>
      <c r="C73" s="18">
        <f>MIN(FLOOR(B73,Thresholds!$B$7),Thresholds!$B$7*19)</f>
        <v/>
      </c>
    </row>
    <row r="74">
      <c r="A74" t="inlineStr">
        <is>
          <t>#4893</t>
        </is>
      </c>
      <c r="B74" s="19" t="n">
        <v>227.74</v>
      </c>
      <c r="C74" s="18">
        <f>MIN(FLOOR(B74,Thresholds!$B$7),Thresholds!$B$7*19)</f>
        <v/>
      </c>
    </row>
    <row r="75">
      <c r="A75" t="inlineStr">
        <is>
          <t>#4894</t>
        </is>
      </c>
      <c r="B75" s="19" t="n">
        <v>164.99</v>
      </c>
      <c r="C75" s="18">
        <f>MIN(FLOOR(B75,Thresholds!$B$7),Thresholds!$B$7*19)</f>
        <v/>
      </c>
    </row>
    <row r="76">
      <c r="A76" t="inlineStr">
        <is>
          <t>#4895</t>
        </is>
      </c>
      <c r="B76" s="19" t="n">
        <v>97.48999999999999</v>
      </c>
      <c r="C76" s="18">
        <f>MIN(FLOOR(B76,Thresholds!$B$7),Thresholds!$B$7*19)</f>
        <v/>
      </c>
    </row>
    <row r="77">
      <c r="A77" t="inlineStr">
        <is>
          <t>#4896</t>
        </is>
      </c>
      <c r="B77" s="19" t="n">
        <v>226.24</v>
      </c>
      <c r="C77" s="18">
        <f>MIN(FLOOR(B77,Thresholds!$B$7),Thresholds!$B$7*19)</f>
        <v/>
      </c>
    </row>
    <row r="78">
      <c r="A78" t="inlineStr">
        <is>
          <t>#4897</t>
        </is>
      </c>
      <c r="B78" s="19" t="n">
        <v>90.73999999999999</v>
      </c>
      <c r="C78" s="18">
        <f>MIN(FLOOR(B78,Thresholds!$B$7),Thresholds!$B$7*19)</f>
        <v/>
      </c>
    </row>
    <row r="79">
      <c r="A79" t="inlineStr">
        <is>
          <t>#4898</t>
        </is>
      </c>
      <c r="B79" s="19" t="n">
        <v>82.98999999999999</v>
      </c>
      <c r="C79" s="18">
        <f>MIN(FLOOR(B79,Thresholds!$B$7),Thresholds!$B$7*19)</f>
        <v/>
      </c>
    </row>
    <row r="80">
      <c r="A80" t="inlineStr">
        <is>
          <t>#4899</t>
        </is>
      </c>
      <c r="B80" s="19" t="n">
        <v>148.74</v>
      </c>
      <c r="C80" s="18">
        <f>MIN(FLOOR(B80,Thresholds!$B$7),Thresholds!$B$7*19)</f>
        <v/>
      </c>
    </row>
    <row r="81">
      <c r="A81" t="inlineStr">
        <is>
          <t>#4900</t>
        </is>
      </c>
      <c r="B81" s="19" t="n">
        <v>204.24</v>
      </c>
      <c r="C81" s="18">
        <f>MIN(FLOOR(B81,Thresholds!$B$7),Thresholds!$B$7*19)</f>
        <v/>
      </c>
    </row>
    <row r="82">
      <c r="A82" t="inlineStr">
        <is>
          <t>#4901</t>
        </is>
      </c>
      <c r="B82" s="19" t="n">
        <v>79.48999999999999</v>
      </c>
      <c r="C82" s="18">
        <f>MIN(FLOOR(B82,Thresholds!$B$7),Thresholds!$B$7*19)</f>
        <v/>
      </c>
    </row>
    <row r="83">
      <c r="A83" t="inlineStr">
        <is>
          <t>#4902</t>
        </is>
      </c>
      <c r="B83" s="19" t="n">
        <v>139.24</v>
      </c>
      <c r="C83" s="18">
        <f>MIN(FLOOR(B83,Thresholds!$B$7),Thresholds!$B$7*19)</f>
        <v/>
      </c>
    </row>
    <row r="84">
      <c r="A84" t="inlineStr">
        <is>
          <t>#4903</t>
        </is>
      </c>
      <c r="B84" s="19" t="n">
        <v>93.73999999999999</v>
      </c>
      <c r="C84" s="18">
        <f>MIN(FLOOR(B84,Thresholds!$B$7),Thresholds!$B$7*19)</f>
        <v/>
      </c>
    </row>
    <row r="85">
      <c r="A85" t="inlineStr">
        <is>
          <t>#4904</t>
        </is>
      </c>
      <c r="B85" s="19" t="n">
        <v>113.24</v>
      </c>
      <c r="C85" s="18">
        <f>MIN(FLOOR(B85,Thresholds!$B$7),Thresholds!$B$7*19)</f>
        <v/>
      </c>
    </row>
    <row r="86">
      <c r="A86" t="inlineStr">
        <is>
          <t>#4905</t>
        </is>
      </c>
      <c r="B86" s="19" t="n">
        <v>32.24</v>
      </c>
      <c r="C86" s="18">
        <f>MIN(FLOOR(B86,Thresholds!$B$7),Thresholds!$B$7*19)</f>
        <v/>
      </c>
    </row>
    <row r="87">
      <c r="A87" t="inlineStr">
        <is>
          <t>#4906</t>
        </is>
      </c>
      <c r="B87" s="19" t="n">
        <v>129.24</v>
      </c>
      <c r="C87" s="18">
        <f>MIN(FLOOR(B87,Thresholds!$B$7),Thresholds!$B$7*19)</f>
        <v/>
      </c>
    </row>
    <row r="88">
      <c r="A88" t="inlineStr">
        <is>
          <t>#4907</t>
        </is>
      </c>
      <c r="B88" s="19" t="n">
        <v>173.49</v>
      </c>
      <c r="C88" s="18">
        <f>MIN(FLOOR(B88,Thresholds!$B$7),Thresholds!$B$7*19)</f>
        <v/>
      </c>
    </row>
    <row r="89">
      <c r="A89" t="inlineStr">
        <is>
          <t>#4908</t>
        </is>
      </c>
      <c r="B89" s="19" t="n">
        <v>103.74</v>
      </c>
      <c r="C89" s="18">
        <f>MIN(FLOOR(B89,Thresholds!$B$7),Thresholds!$B$7*19)</f>
        <v/>
      </c>
    </row>
    <row r="90">
      <c r="A90" t="inlineStr">
        <is>
          <t>#4909</t>
        </is>
      </c>
      <c r="B90" s="19" t="n">
        <v>81.73999999999999</v>
      </c>
      <c r="C90" s="18">
        <f>MIN(FLOOR(B90,Thresholds!$B$7),Thresholds!$B$7*19)</f>
        <v/>
      </c>
    </row>
    <row r="91">
      <c r="A91" t="inlineStr">
        <is>
          <t>#4910</t>
        </is>
      </c>
      <c r="B91" s="19" t="n">
        <v>95.48999999999999</v>
      </c>
      <c r="C91" s="18">
        <f>MIN(FLOOR(B91,Thresholds!$B$7),Thresholds!$B$7*19)</f>
        <v/>
      </c>
    </row>
    <row r="92">
      <c r="A92" t="inlineStr">
        <is>
          <t>#4911</t>
        </is>
      </c>
      <c r="B92" s="19" t="n">
        <v>40.49</v>
      </c>
      <c r="C92" s="18">
        <f>MIN(FLOOR(B92,Thresholds!$B$7),Thresholds!$B$7*19)</f>
        <v/>
      </c>
    </row>
    <row r="93">
      <c r="A93" t="inlineStr">
        <is>
          <t>#4912</t>
        </is>
      </c>
      <c r="B93" s="19" t="n">
        <v>170.74</v>
      </c>
      <c r="C93" s="18">
        <f>MIN(FLOOR(B93,Thresholds!$B$7),Thresholds!$B$7*19)</f>
        <v/>
      </c>
    </row>
    <row r="94">
      <c r="A94" t="inlineStr">
        <is>
          <t>#4913</t>
        </is>
      </c>
      <c r="B94" s="19" t="n">
        <v>132.49</v>
      </c>
      <c r="C94" s="18">
        <f>MIN(FLOOR(B94,Thresholds!$B$7),Thresholds!$B$7*19)</f>
        <v/>
      </c>
    </row>
    <row r="95">
      <c r="A95" t="inlineStr">
        <is>
          <t>#4914</t>
        </is>
      </c>
      <c r="B95" s="19" t="n">
        <v>147.49</v>
      </c>
      <c r="C95" s="18">
        <f>MIN(FLOOR(B95,Thresholds!$B$7),Thresholds!$B$7*19)</f>
        <v/>
      </c>
    </row>
    <row r="96">
      <c r="A96" t="inlineStr">
        <is>
          <t>#4915</t>
        </is>
      </c>
      <c r="B96" s="19" t="n">
        <v>229.99</v>
      </c>
      <c r="C96" s="18">
        <f>MIN(FLOOR(B96,Thresholds!$B$7),Thresholds!$B$7*19)</f>
        <v/>
      </c>
    </row>
    <row r="97">
      <c r="A97" t="inlineStr">
        <is>
          <t>#4916</t>
        </is>
      </c>
      <c r="B97" s="19" t="n">
        <v>143.99</v>
      </c>
      <c r="C97" s="18">
        <f>MIN(FLOOR(B97,Thresholds!$B$7),Thresholds!$B$7*19)</f>
        <v/>
      </c>
    </row>
    <row r="98">
      <c r="A98" t="inlineStr">
        <is>
          <t>#4917</t>
        </is>
      </c>
      <c r="B98" s="19" t="n">
        <v>72.23999999999999</v>
      </c>
      <c r="C98" s="18">
        <f>MIN(FLOOR(B98,Thresholds!$B$7),Thresholds!$B$7*19)</f>
        <v/>
      </c>
    </row>
    <row r="99">
      <c r="A99" t="inlineStr">
        <is>
          <t>#4918</t>
        </is>
      </c>
      <c r="B99" s="19" t="n">
        <v>120.49</v>
      </c>
      <c r="C99" s="18">
        <f>MIN(FLOOR(B99,Thresholds!$B$7),Thresholds!$B$7*19)</f>
        <v/>
      </c>
    </row>
    <row r="100">
      <c r="A100" t="inlineStr">
        <is>
          <t>#4919</t>
        </is>
      </c>
      <c r="B100" s="19" t="n">
        <v>68.48999999999999</v>
      </c>
      <c r="C100" s="18">
        <f>MIN(FLOOR(B100,Thresholds!$B$7),Thresholds!$B$7*19)</f>
        <v/>
      </c>
    </row>
    <row r="101">
      <c r="A101" t="inlineStr">
        <is>
          <t>#4920</t>
        </is>
      </c>
      <c r="B101" s="19" t="n">
        <v>94.73999999999999</v>
      </c>
      <c r="C101" s="18">
        <f>MIN(FLOOR(B101,Thresholds!$B$7),Thresholds!$B$7*19)</f>
        <v/>
      </c>
    </row>
    <row r="102">
      <c r="A102" t="inlineStr">
        <is>
          <t>#4921</t>
        </is>
      </c>
      <c r="B102" s="19" t="n">
        <v>102.49</v>
      </c>
      <c r="C102" s="18">
        <f>MIN(FLOOR(B102,Thresholds!$B$7),Thresholds!$B$7*19)</f>
        <v/>
      </c>
    </row>
    <row r="103">
      <c r="A103" t="inlineStr">
        <is>
          <t>#4922</t>
        </is>
      </c>
      <c r="B103" s="19" t="n">
        <v>143.99</v>
      </c>
      <c r="C103" s="18">
        <f>MIN(FLOOR(B103,Thresholds!$B$7),Thresholds!$B$7*19)</f>
        <v/>
      </c>
    </row>
    <row r="104">
      <c r="A104" t="inlineStr">
        <is>
          <t>#4923</t>
        </is>
      </c>
      <c r="B104" s="19" t="n">
        <v>6.99</v>
      </c>
      <c r="C104" s="18">
        <f>MIN(FLOOR(B104,Thresholds!$B$7),Thresholds!$B$7*19)</f>
        <v/>
      </c>
    </row>
    <row r="105">
      <c r="A105" t="inlineStr">
        <is>
          <t>#4924</t>
        </is>
      </c>
      <c r="B105" s="19" t="n">
        <v>79.98999999999999</v>
      </c>
      <c r="C105" s="18">
        <f>MIN(FLOOR(B105,Thresholds!$B$7),Thresholds!$B$7*19)</f>
        <v/>
      </c>
    </row>
    <row r="106">
      <c r="A106" t="inlineStr">
        <is>
          <t>#4925</t>
        </is>
      </c>
      <c r="B106" s="19" t="n">
        <v>140.74</v>
      </c>
      <c r="C106" s="18">
        <f>MIN(FLOOR(B106,Thresholds!$B$7),Thresholds!$B$7*19)</f>
        <v/>
      </c>
    </row>
    <row r="107">
      <c r="A107" t="inlineStr">
        <is>
          <t>#4926</t>
        </is>
      </c>
      <c r="B107" s="19" t="n">
        <v>161.49</v>
      </c>
      <c r="C107" s="18">
        <f>MIN(FLOOR(B107,Thresholds!$B$7),Thresholds!$B$7*19)</f>
        <v/>
      </c>
    </row>
    <row r="108">
      <c r="A108" t="inlineStr">
        <is>
          <t>#4927</t>
        </is>
      </c>
      <c r="B108" s="19" t="n">
        <v>381.24</v>
      </c>
      <c r="C108" s="18">
        <f>MIN(FLOOR(B108,Thresholds!$B$7),Thresholds!$B$7*19)</f>
        <v/>
      </c>
    </row>
    <row r="109">
      <c r="A109" t="inlineStr">
        <is>
          <t>#4928</t>
        </is>
      </c>
      <c r="B109" s="19" t="n">
        <v>365.99</v>
      </c>
      <c r="C109" s="18">
        <f>MIN(FLOOR(B109,Thresholds!$B$7),Thresholds!$B$7*19)</f>
        <v/>
      </c>
    </row>
    <row r="110">
      <c r="A110" t="inlineStr">
        <is>
          <t>#4929</t>
        </is>
      </c>
      <c r="B110" s="19" t="n">
        <v>553.99</v>
      </c>
      <c r="C110" s="18">
        <f>MIN(FLOOR(B110,Thresholds!$B$7),Thresholds!$B$7*19)</f>
        <v/>
      </c>
    </row>
    <row r="111">
      <c r="A111" t="inlineStr">
        <is>
          <t>#4930</t>
        </is>
      </c>
      <c r="B111" s="19" t="n">
        <v>209.24</v>
      </c>
      <c r="C111" s="18">
        <f>MIN(FLOOR(B111,Thresholds!$B$7),Thresholds!$B$7*19)</f>
        <v/>
      </c>
    </row>
    <row r="112">
      <c r="A112" t="inlineStr">
        <is>
          <t>#4931</t>
        </is>
      </c>
      <c r="B112" s="19" t="n">
        <v>93.73999999999999</v>
      </c>
      <c r="C112" s="18">
        <f>MIN(FLOOR(B112,Thresholds!$B$7),Thresholds!$B$7*19)</f>
        <v/>
      </c>
    </row>
    <row r="113">
      <c r="A113" t="inlineStr">
        <is>
          <t>#4932</t>
        </is>
      </c>
      <c r="B113" s="19" t="n">
        <v>210.99</v>
      </c>
      <c r="C113" s="18">
        <f>MIN(FLOOR(B113,Thresholds!$B$7),Thresholds!$B$7*19)</f>
        <v/>
      </c>
    </row>
    <row r="114">
      <c r="A114" t="inlineStr">
        <is>
          <t>#4933</t>
        </is>
      </c>
      <c r="B114" s="19" t="n">
        <v>188.99</v>
      </c>
      <c r="C114" s="18">
        <f>MIN(FLOOR(B114,Thresholds!$B$7),Thresholds!$B$7*19)</f>
        <v/>
      </c>
    </row>
    <row r="115">
      <c r="A115" t="inlineStr">
        <is>
          <t>#4934</t>
        </is>
      </c>
      <c r="B115" s="19" t="n">
        <v>353.49</v>
      </c>
      <c r="C115" s="18">
        <f>MIN(FLOOR(B115,Thresholds!$B$7),Thresholds!$B$7*19)</f>
        <v/>
      </c>
    </row>
    <row r="116">
      <c r="A116" t="inlineStr">
        <is>
          <t>#4935</t>
        </is>
      </c>
      <c r="B116" s="19" t="n">
        <v>172.74</v>
      </c>
      <c r="C116" s="18">
        <f>MIN(FLOOR(B116,Thresholds!$B$7),Thresholds!$B$7*19)</f>
        <v/>
      </c>
    </row>
    <row r="117">
      <c r="A117" t="inlineStr">
        <is>
          <t>#4936</t>
        </is>
      </c>
      <c r="B117" s="19" t="n">
        <v>69.23999999999999</v>
      </c>
      <c r="C117" s="18">
        <f>MIN(FLOOR(B117,Thresholds!$B$7),Thresholds!$B$7*19)</f>
        <v/>
      </c>
    </row>
    <row r="118">
      <c r="A118" t="inlineStr">
        <is>
          <t>#4937</t>
        </is>
      </c>
      <c r="B118" s="19" t="n">
        <v>95.23999999999999</v>
      </c>
      <c r="C118" s="18">
        <f>MIN(FLOOR(B118,Thresholds!$B$7),Thresholds!$B$7*19)</f>
        <v/>
      </c>
    </row>
    <row r="119">
      <c r="A119" t="inlineStr">
        <is>
          <t>#4938</t>
        </is>
      </c>
      <c r="B119" s="19" t="n">
        <v>87.23999999999999</v>
      </c>
      <c r="C119" s="18">
        <f>MIN(FLOOR(B119,Thresholds!$B$7),Thresholds!$B$7*19)</f>
        <v/>
      </c>
    </row>
    <row r="120">
      <c r="A120" t="inlineStr">
        <is>
          <t>#4939</t>
        </is>
      </c>
      <c r="B120" s="19" t="n">
        <v>242.74</v>
      </c>
      <c r="C120" s="18">
        <f>MIN(FLOOR(B120,Thresholds!$B$7),Thresholds!$B$7*19)</f>
        <v/>
      </c>
    </row>
    <row r="121">
      <c r="A121" t="inlineStr">
        <is>
          <t>#4940</t>
        </is>
      </c>
      <c r="B121" s="19" t="n">
        <v>210.99</v>
      </c>
      <c r="C121" s="18">
        <f>MIN(FLOOR(B121,Thresholds!$B$7),Thresholds!$B$7*19)</f>
        <v/>
      </c>
    </row>
    <row r="122">
      <c r="A122" t="inlineStr">
        <is>
          <t>#4941</t>
        </is>
      </c>
      <c r="B122" s="19" t="n">
        <v>291.24</v>
      </c>
      <c r="C122" s="18">
        <f>MIN(FLOOR(B122,Thresholds!$B$7),Thresholds!$B$7*19)</f>
        <v/>
      </c>
    </row>
    <row r="123">
      <c r="A123" t="inlineStr">
        <is>
          <t>#4942</t>
        </is>
      </c>
      <c r="B123" s="19" t="n">
        <v>162.49</v>
      </c>
      <c r="C123" s="18">
        <f>MIN(FLOOR(B123,Thresholds!$B$7),Thresholds!$B$7*19)</f>
        <v/>
      </c>
    </row>
    <row r="124">
      <c r="A124" t="inlineStr">
        <is>
          <t>#4943</t>
        </is>
      </c>
      <c r="B124" s="19" t="n">
        <v>83.48999999999999</v>
      </c>
      <c r="C124" s="18">
        <f>MIN(FLOOR(B124,Thresholds!$B$7),Thresholds!$B$7*19)</f>
        <v/>
      </c>
    </row>
    <row r="125">
      <c r="A125" t="inlineStr">
        <is>
          <t>#4944</t>
        </is>
      </c>
      <c r="B125" s="19" t="n">
        <v>165.24</v>
      </c>
      <c r="C125" s="18">
        <f>MIN(FLOOR(B125,Thresholds!$B$7),Thresholds!$B$7*19)</f>
        <v/>
      </c>
    </row>
    <row r="126">
      <c r="A126" t="inlineStr">
        <is>
          <t>#4945</t>
        </is>
      </c>
      <c r="B126" s="19" t="n">
        <v>287.49</v>
      </c>
      <c r="C126" s="18">
        <f>MIN(FLOOR(B126,Thresholds!$B$7),Thresholds!$B$7*19)</f>
        <v/>
      </c>
    </row>
    <row r="127">
      <c r="A127" t="inlineStr">
        <is>
          <t>#4946</t>
        </is>
      </c>
      <c r="B127" s="19" t="n">
        <v>65.98999999999999</v>
      </c>
      <c r="C127" s="18">
        <f>MIN(FLOOR(B127,Thresholds!$B$7),Thresholds!$B$7*19)</f>
        <v/>
      </c>
    </row>
    <row r="128">
      <c r="A128" t="inlineStr">
        <is>
          <t>#4947</t>
        </is>
      </c>
      <c r="B128" s="19" t="n">
        <v>58.24</v>
      </c>
      <c r="C128" s="18">
        <f>MIN(FLOOR(B128,Thresholds!$B$7),Thresholds!$B$7*19)</f>
        <v/>
      </c>
    </row>
    <row r="129">
      <c r="A129" t="inlineStr">
        <is>
          <t>#4948</t>
        </is>
      </c>
      <c r="B129" s="19" t="n">
        <v>99.48999999999999</v>
      </c>
      <c r="C129" s="18">
        <f>MIN(FLOOR(B129,Thresholds!$B$7),Thresholds!$B$7*19)</f>
        <v/>
      </c>
    </row>
    <row r="130">
      <c r="A130" t="inlineStr">
        <is>
          <t>#4949</t>
        </is>
      </c>
      <c r="B130" s="19" t="n">
        <v>86.98999999999999</v>
      </c>
      <c r="C130" s="18">
        <f>MIN(FLOOR(B130,Thresholds!$B$7),Thresholds!$B$7*19)</f>
        <v/>
      </c>
    </row>
    <row r="131">
      <c r="A131" t="inlineStr">
        <is>
          <t>#4950</t>
        </is>
      </c>
      <c r="B131" s="19" t="n">
        <v>205.74</v>
      </c>
      <c r="C131" s="18">
        <f>MIN(FLOOR(B131,Thresholds!$B$7),Thresholds!$B$7*19)</f>
        <v/>
      </c>
    </row>
    <row r="132">
      <c r="A132" t="inlineStr">
        <is>
          <t>#4951</t>
        </is>
      </c>
      <c r="B132" s="19" t="n">
        <v>125.74</v>
      </c>
      <c r="C132" s="18">
        <f>MIN(FLOOR(B132,Thresholds!$B$7),Thresholds!$B$7*19)</f>
        <v/>
      </c>
    </row>
    <row r="133">
      <c r="A133" t="inlineStr">
        <is>
          <t>#4952</t>
        </is>
      </c>
      <c r="B133" s="19" t="n">
        <v>132.49</v>
      </c>
      <c r="C133" s="18">
        <f>MIN(FLOOR(B133,Thresholds!$B$7),Thresholds!$B$7*19)</f>
        <v/>
      </c>
    </row>
    <row r="134">
      <c r="A134" t="inlineStr">
        <is>
          <t>#4953</t>
        </is>
      </c>
      <c r="B134" s="19" t="n">
        <v>216.99</v>
      </c>
      <c r="C134" s="18">
        <f>MIN(FLOOR(B134,Thresholds!$B$7),Thresholds!$B$7*19)</f>
        <v/>
      </c>
    </row>
    <row r="135">
      <c r="A135" t="inlineStr">
        <is>
          <t>#4954</t>
        </is>
      </c>
      <c r="B135" s="19" t="n">
        <v>214.49</v>
      </c>
      <c r="C135" s="18">
        <f>MIN(FLOOR(B135,Thresholds!$B$7),Thresholds!$B$7*19)</f>
        <v/>
      </c>
    </row>
    <row r="136">
      <c r="A136" t="inlineStr">
        <is>
          <t>#4955</t>
        </is>
      </c>
      <c r="B136" s="19" t="n">
        <v>58.99</v>
      </c>
      <c r="C136" s="18">
        <f>MIN(FLOOR(B136,Thresholds!$B$7),Thresholds!$B$7*19)</f>
        <v/>
      </c>
    </row>
    <row r="137">
      <c r="A137" t="inlineStr">
        <is>
          <t>#4956</t>
        </is>
      </c>
      <c r="B137" s="19" t="n">
        <v>43.74</v>
      </c>
      <c r="C137" s="18">
        <f>MIN(FLOOR(B137,Thresholds!$B$7),Thresholds!$B$7*19)</f>
        <v/>
      </c>
    </row>
    <row r="138">
      <c r="A138" t="inlineStr">
        <is>
          <t>#4957</t>
        </is>
      </c>
      <c r="B138" s="19" t="n">
        <v>148.99</v>
      </c>
      <c r="C138" s="18">
        <f>MIN(FLOOR(B138,Thresholds!$B$7),Thresholds!$B$7*19)</f>
        <v/>
      </c>
    </row>
    <row r="139">
      <c r="A139" t="inlineStr">
        <is>
          <t>#4958</t>
        </is>
      </c>
      <c r="B139" s="19" t="n">
        <v>260.99</v>
      </c>
      <c r="C139" s="18">
        <f>MIN(FLOOR(B139,Thresholds!$B$7),Thresholds!$B$7*19)</f>
        <v/>
      </c>
    </row>
    <row r="140">
      <c r="A140" t="inlineStr">
        <is>
          <t>#4959</t>
        </is>
      </c>
      <c r="B140" s="19" t="n">
        <v>104.74</v>
      </c>
      <c r="C140" s="18">
        <f>MIN(FLOOR(B140,Thresholds!$B$7),Thresholds!$B$7*19)</f>
        <v/>
      </c>
    </row>
    <row r="141">
      <c r="A141" t="inlineStr">
        <is>
          <t>#4960</t>
        </is>
      </c>
      <c r="B141" s="19" t="n">
        <v>352.49</v>
      </c>
      <c r="C141" s="18">
        <f>MIN(FLOOR(B141,Thresholds!$B$7),Thresholds!$B$7*19)</f>
        <v/>
      </c>
    </row>
    <row r="142">
      <c r="A142" t="inlineStr">
        <is>
          <t>#4961</t>
        </is>
      </c>
      <c r="B142" s="19" t="n">
        <v>247.49</v>
      </c>
      <c r="C142" s="18">
        <f>MIN(FLOOR(B142,Thresholds!$B$7),Thresholds!$B$7*19)</f>
        <v/>
      </c>
    </row>
    <row r="143">
      <c r="A143" t="inlineStr">
        <is>
          <t>#4962</t>
        </is>
      </c>
      <c r="B143" s="19" t="n">
        <v>117.24</v>
      </c>
      <c r="C143" s="18">
        <f>MIN(FLOOR(B143,Thresholds!$B$7),Thresholds!$B$7*19)</f>
        <v/>
      </c>
    </row>
    <row r="144">
      <c r="A144" t="inlineStr">
        <is>
          <t>#4963</t>
        </is>
      </c>
      <c r="B144" s="19" t="n">
        <v>240.99</v>
      </c>
      <c r="C144" s="18">
        <f>MIN(FLOOR(B144,Thresholds!$B$7),Thresholds!$B$7*19)</f>
        <v/>
      </c>
    </row>
    <row r="145">
      <c r="A145" t="inlineStr">
        <is>
          <t>#4964</t>
        </is>
      </c>
      <c r="B145" s="19" t="n">
        <v>339.74</v>
      </c>
      <c r="C145" s="18">
        <f>MIN(FLOOR(B145,Thresholds!$B$7),Thresholds!$B$7*19)</f>
        <v/>
      </c>
    </row>
    <row r="146">
      <c r="A146" t="inlineStr">
        <is>
          <t>#4965</t>
        </is>
      </c>
      <c r="B146" s="19" t="n">
        <v>236.49</v>
      </c>
      <c r="C146" s="18">
        <f>MIN(FLOOR(B146,Thresholds!$B$7),Thresholds!$B$7*19)</f>
        <v/>
      </c>
    </row>
    <row r="147">
      <c r="A147" t="inlineStr">
        <is>
          <t>#4966</t>
        </is>
      </c>
      <c r="B147" s="19" t="n">
        <v>59.74</v>
      </c>
      <c r="C147" s="18">
        <f>MIN(FLOOR(B147,Thresholds!$B$7),Thresholds!$B$7*19)</f>
        <v/>
      </c>
    </row>
    <row r="148">
      <c r="A148" t="inlineStr">
        <is>
          <t>#4967</t>
        </is>
      </c>
      <c r="B148" s="19" t="n">
        <v>238.49</v>
      </c>
      <c r="C148" s="18">
        <f>MIN(FLOOR(B148,Thresholds!$B$7),Thresholds!$B$7*19)</f>
        <v/>
      </c>
    </row>
    <row r="149">
      <c r="A149" t="inlineStr">
        <is>
          <t>#4968</t>
        </is>
      </c>
      <c r="B149" s="19" t="n">
        <v>173.99</v>
      </c>
      <c r="C149" s="18">
        <f>MIN(FLOOR(B149,Thresholds!$B$7),Thresholds!$B$7*19)</f>
        <v/>
      </c>
    </row>
    <row r="150">
      <c r="A150" t="inlineStr">
        <is>
          <t>#4969</t>
        </is>
      </c>
      <c r="B150" s="19" t="n">
        <v>210.99</v>
      </c>
      <c r="C150" s="18">
        <f>MIN(FLOOR(B150,Thresholds!$B$7),Thresholds!$B$7*19)</f>
        <v/>
      </c>
    </row>
    <row r="151">
      <c r="A151" t="inlineStr">
        <is>
          <t>#4970</t>
        </is>
      </c>
      <c r="B151" s="19" t="n">
        <v>266.24</v>
      </c>
      <c r="C151" s="18">
        <f>MIN(FLOOR(B151,Thresholds!$B$7),Thresholds!$B$7*19)</f>
        <v/>
      </c>
    </row>
    <row r="152">
      <c r="A152" t="inlineStr">
        <is>
          <t>#4971</t>
        </is>
      </c>
      <c r="B152" s="19" t="n">
        <v>92.98999999999999</v>
      </c>
      <c r="C152" s="18">
        <f>MIN(FLOOR(B152,Thresholds!$B$7),Thresholds!$B$7*19)</f>
        <v/>
      </c>
    </row>
    <row r="153">
      <c r="A153" t="inlineStr">
        <is>
          <t>#4972</t>
        </is>
      </c>
      <c r="B153" s="19" t="n">
        <v>242.24</v>
      </c>
      <c r="C153" s="18">
        <f>MIN(FLOOR(B153,Thresholds!$B$7),Thresholds!$B$7*19)</f>
        <v/>
      </c>
    </row>
    <row r="154">
      <c r="A154" t="inlineStr">
        <is>
          <t>#4973</t>
        </is>
      </c>
      <c r="B154" s="19" t="n">
        <v>204.24</v>
      </c>
      <c r="C154" s="18">
        <f>MIN(FLOOR(B154,Thresholds!$B$7),Thresholds!$B$7*19)</f>
        <v/>
      </c>
    </row>
    <row r="155">
      <c r="A155" t="inlineStr">
        <is>
          <t>#4974</t>
        </is>
      </c>
      <c r="B155" s="19" t="n">
        <v>182.99</v>
      </c>
      <c r="C155" s="18">
        <f>MIN(FLOOR(B155,Thresholds!$B$7),Thresholds!$B$7*19)</f>
        <v/>
      </c>
    </row>
    <row r="156">
      <c r="A156" t="inlineStr">
        <is>
          <t>#4975</t>
        </is>
      </c>
      <c r="B156" s="19" t="n">
        <v>179.49</v>
      </c>
      <c r="C156" s="18">
        <f>MIN(FLOOR(B156,Thresholds!$B$7),Thresholds!$B$7*19)</f>
        <v/>
      </c>
    </row>
    <row r="157">
      <c r="A157" t="inlineStr">
        <is>
          <t>#4976</t>
        </is>
      </c>
      <c r="B157" s="19" t="n">
        <v>113.74</v>
      </c>
      <c r="C157" s="18">
        <f>MIN(FLOOR(B157,Thresholds!$B$7),Thresholds!$B$7*19)</f>
        <v/>
      </c>
    </row>
    <row r="158">
      <c r="A158" t="inlineStr">
        <is>
          <t>#4977</t>
        </is>
      </c>
      <c r="B158" s="19" t="n">
        <v>238.74</v>
      </c>
      <c r="C158" s="18">
        <f>MIN(FLOOR(B158,Thresholds!$B$7),Thresholds!$B$7*19)</f>
        <v/>
      </c>
    </row>
    <row r="159">
      <c r="A159" t="inlineStr">
        <is>
          <t>#4978</t>
        </is>
      </c>
      <c r="B159" s="19" t="n">
        <v>233.74</v>
      </c>
      <c r="C159" s="18">
        <f>MIN(FLOOR(B159,Thresholds!$B$7),Thresholds!$B$7*19)</f>
        <v/>
      </c>
    </row>
    <row r="160">
      <c r="A160" t="inlineStr">
        <is>
          <t>#4979</t>
        </is>
      </c>
      <c r="B160" s="19" t="n">
        <v>183.24</v>
      </c>
      <c r="C160" s="18">
        <f>MIN(FLOOR(B160,Thresholds!$B$7),Thresholds!$B$7*19)</f>
        <v/>
      </c>
    </row>
    <row r="161">
      <c r="A161" t="inlineStr">
        <is>
          <t>#4980</t>
        </is>
      </c>
      <c r="B161" s="19" t="n">
        <v>317.24</v>
      </c>
      <c r="C161" s="18">
        <f>MIN(FLOOR(B161,Thresholds!$B$7),Thresholds!$B$7*19)</f>
        <v/>
      </c>
    </row>
    <row r="162">
      <c r="A162" t="inlineStr">
        <is>
          <t>#4981</t>
        </is>
      </c>
      <c r="B162" s="19" t="n">
        <v>88.23999999999999</v>
      </c>
      <c r="C162" s="18">
        <f>MIN(FLOOR(B162,Thresholds!$B$7),Thresholds!$B$7*19)</f>
        <v/>
      </c>
    </row>
    <row r="163">
      <c r="A163" t="inlineStr">
        <is>
          <t>#4982</t>
        </is>
      </c>
      <c r="B163" s="19" t="n">
        <v>132.49</v>
      </c>
      <c r="C163" s="18">
        <f>MIN(FLOOR(B163,Thresholds!$B$7),Thresholds!$B$7*19)</f>
        <v/>
      </c>
    </row>
    <row r="164">
      <c r="A164" t="inlineStr">
        <is>
          <t>#4983</t>
        </is>
      </c>
      <c r="B164" s="19" t="n">
        <v>205.99</v>
      </c>
      <c r="C164" s="18">
        <f>MIN(FLOOR(B164,Thresholds!$B$7),Thresholds!$B$7*19)</f>
        <v/>
      </c>
    </row>
    <row r="165">
      <c r="A165" t="inlineStr">
        <is>
          <t>#4984</t>
        </is>
      </c>
      <c r="B165" s="19" t="n">
        <v>62.24</v>
      </c>
      <c r="C165" s="18">
        <f>MIN(FLOOR(B165,Thresholds!$B$7),Thresholds!$B$7*19)</f>
        <v/>
      </c>
    </row>
    <row r="166">
      <c r="A166" t="inlineStr">
        <is>
          <t>#4985</t>
        </is>
      </c>
      <c r="B166" s="19" t="n">
        <v>217.49</v>
      </c>
      <c r="C166" s="18">
        <f>MIN(FLOOR(B166,Thresholds!$B$7),Thresholds!$B$7*19)</f>
        <v/>
      </c>
    </row>
    <row r="167">
      <c r="A167" t="inlineStr">
        <is>
          <t>#4986</t>
        </is>
      </c>
      <c r="B167" s="19" t="n">
        <v>104.24</v>
      </c>
      <c r="C167" s="18">
        <f>MIN(FLOOR(B167,Thresholds!$B$7),Thresholds!$B$7*19)</f>
        <v/>
      </c>
    </row>
    <row r="168">
      <c r="A168" t="inlineStr">
        <is>
          <t>#4987</t>
        </is>
      </c>
      <c r="B168" s="19" t="n">
        <v>315.24</v>
      </c>
      <c r="C168" s="18">
        <f>MIN(FLOOR(B168,Thresholds!$B$7),Thresholds!$B$7*19)</f>
        <v/>
      </c>
    </row>
    <row r="169">
      <c r="A169" t="inlineStr">
        <is>
          <t>#4988</t>
        </is>
      </c>
      <c r="B169" s="19" t="n">
        <v>96.23999999999999</v>
      </c>
      <c r="C169" s="18">
        <f>MIN(FLOOR(B169,Thresholds!$B$7),Thresholds!$B$7*19)</f>
        <v/>
      </c>
    </row>
    <row r="170">
      <c r="A170" t="inlineStr">
        <is>
          <t>#4989</t>
        </is>
      </c>
      <c r="B170" s="19" t="n">
        <v>185.49</v>
      </c>
      <c r="C170" s="18">
        <f>MIN(FLOOR(B170,Thresholds!$B$7),Thresholds!$B$7*19)</f>
        <v/>
      </c>
    </row>
    <row r="171">
      <c r="A171" t="inlineStr">
        <is>
          <t>#4990</t>
        </is>
      </c>
      <c r="B171" s="19" t="n">
        <v>180.99</v>
      </c>
      <c r="C171" s="18">
        <f>MIN(FLOOR(B171,Thresholds!$B$7),Thresholds!$B$7*19)</f>
        <v/>
      </c>
    </row>
    <row r="172">
      <c r="A172" t="inlineStr">
        <is>
          <t>#4991</t>
        </is>
      </c>
      <c r="B172" s="19" t="n">
        <v>172.49</v>
      </c>
      <c r="C172" s="18">
        <f>MIN(FLOOR(B172,Thresholds!$B$7),Thresholds!$B$7*19)</f>
        <v/>
      </c>
    </row>
    <row r="173">
      <c r="A173" t="inlineStr">
        <is>
          <t>#4992</t>
        </is>
      </c>
      <c r="B173" s="19" t="n">
        <v>42.24</v>
      </c>
      <c r="C173" s="18">
        <f>MIN(FLOOR(B173,Thresholds!$B$7),Thresholds!$B$7*19)</f>
        <v/>
      </c>
    </row>
    <row r="174">
      <c r="A174" t="inlineStr">
        <is>
          <t>#4993</t>
        </is>
      </c>
      <c r="B174" s="19" t="n">
        <v>39.24</v>
      </c>
      <c r="C174" s="18">
        <f>MIN(FLOOR(B174,Thresholds!$B$7),Thresholds!$B$7*19)</f>
        <v/>
      </c>
    </row>
    <row r="175">
      <c r="A175" t="inlineStr">
        <is>
          <t>#4994</t>
        </is>
      </c>
      <c r="B175" s="19" t="n">
        <v>297.99</v>
      </c>
      <c r="C175" s="18">
        <f>MIN(FLOOR(B175,Thresholds!$B$7),Thresholds!$B$7*19)</f>
        <v/>
      </c>
    </row>
    <row r="176">
      <c r="A176" t="inlineStr">
        <is>
          <t>#4995</t>
        </is>
      </c>
      <c r="B176" s="19" t="n">
        <v>87.23999999999999</v>
      </c>
      <c r="C176" s="18">
        <f>MIN(FLOOR(B176,Thresholds!$B$7),Thresholds!$B$7*19)</f>
        <v/>
      </c>
    </row>
    <row r="177">
      <c r="A177" t="inlineStr">
        <is>
          <t>#4996</t>
        </is>
      </c>
      <c r="B177" s="19" t="n">
        <v>144.24</v>
      </c>
      <c r="C177" s="18">
        <f>MIN(FLOOR(B177,Thresholds!$B$7),Thresholds!$B$7*19)</f>
        <v/>
      </c>
    </row>
    <row r="178">
      <c r="A178" t="inlineStr">
        <is>
          <t>#4997</t>
        </is>
      </c>
      <c r="B178" s="19" t="n">
        <v>93.73999999999999</v>
      </c>
      <c r="C178" s="18">
        <f>MIN(FLOOR(B178,Thresholds!$B$7),Thresholds!$B$7*19)</f>
        <v/>
      </c>
    </row>
    <row r="179">
      <c r="A179" t="inlineStr">
        <is>
          <t>#4998</t>
        </is>
      </c>
      <c r="B179" s="19" t="n">
        <v>282.49</v>
      </c>
      <c r="C179" s="18">
        <f>MIN(FLOOR(B179,Thresholds!$B$7),Thresholds!$B$7*19)</f>
        <v/>
      </c>
    </row>
    <row r="180">
      <c r="A180" t="inlineStr">
        <is>
          <t>#4999</t>
        </is>
      </c>
      <c r="B180" s="19" t="n">
        <v>50.99</v>
      </c>
      <c r="C180" s="18">
        <f>MIN(FLOOR(B180,Thresholds!$B$7),Thresholds!$B$7*19)</f>
        <v/>
      </c>
    </row>
    <row r="181">
      <c r="A181" t="inlineStr">
        <is>
          <t>#5000</t>
        </is>
      </c>
      <c r="B181" s="19" t="n">
        <v>211.99</v>
      </c>
      <c r="C181" s="18">
        <f>MIN(FLOOR(B181,Thresholds!$B$7),Thresholds!$B$7*19)</f>
        <v/>
      </c>
    </row>
    <row r="182">
      <c r="A182" t="inlineStr">
        <is>
          <t>#5001</t>
        </is>
      </c>
      <c r="B182" s="19" t="n">
        <v>181.49</v>
      </c>
      <c r="C182" s="18">
        <f>MIN(FLOOR(B182,Thresholds!$B$7),Thresholds!$B$7*19)</f>
        <v/>
      </c>
    </row>
    <row r="183">
      <c r="A183" t="inlineStr">
        <is>
          <t>#5002</t>
        </is>
      </c>
      <c r="B183" s="19" t="n">
        <v>89.23999999999999</v>
      </c>
      <c r="C183" s="18">
        <f>MIN(FLOOR(B183,Thresholds!$B$7),Thresholds!$B$7*19)</f>
        <v/>
      </c>
    </row>
    <row r="184">
      <c r="A184" t="inlineStr">
        <is>
          <t>#5003</t>
        </is>
      </c>
      <c r="B184" s="19" t="n">
        <v>141.49</v>
      </c>
      <c r="C184" s="18">
        <f>MIN(FLOOR(B184,Thresholds!$B$7),Thresholds!$B$7*19)</f>
        <v/>
      </c>
    </row>
    <row r="185">
      <c r="A185" t="inlineStr">
        <is>
          <t>#5004</t>
        </is>
      </c>
      <c r="B185" s="19" t="n">
        <v>189.49</v>
      </c>
      <c r="C185" s="18">
        <f>MIN(FLOOR(B185,Thresholds!$B$7),Thresholds!$B$7*19)</f>
        <v/>
      </c>
    </row>
    <row r="186">
      <c r="A186" t="inlineStr">
        <is>
          <t>#5005</t>
        </is>
      </c>
      <c r="B186" s="19" t="n">
        <v>131.74</v>
      </c>
      <c r="C186" s="18">
        <f>MIN(FLOOR(B186,Thresholds!$B$7),Thresholds!$B$7*19)</f>
        <v/>
      </c>
    </row>
    <row r="187">
      <c r="A187" t="inlineStr">
        <is>
          <t>#5006</t>
        </is>
      </c>
      <c r="B187" s="19" t="n">
        <v>83.73999999999999</v>
      </c>
      <c r="C187" s="18">
        <f>MIN(FLOOR(B187,Thresholds!$B$7),Thresholds!$B$7*19)</f>
        <v/>
      </c>
    </row>
    <row r="188">
      <c r="A188" t="inlineStr">
        <is>
          <t>#5007</t>
        </is>
      </c>
      <c r="B188" s="19" t="n">
        <v>136.74</v>
      </c>
      <c r="C188" s="18">
        <f>MIN(FLOOR(B188,Thresholds!$B$7),Thresholds!$B$7*19)</f>
        <v/>
      </c>
    </row>
    <row r="189">
      <c r="A189" t="inlineStr">
        <is>
          <t>#5008</t>
        </is>
      </c>
      <c r="B189" s="19" t="n">
        <v>78.73999999999999</v>
      </c>
      <c r="C189" s="18">
        <f>MIN(FLOOR(B189,Thresholds!$B$7),Thresholds!$B$7*19)</f>
        <v/>
      </c>
    </row>
    <row r="190">
      <c r="A190" t="inlineStr">
        <is>
          <t>#5009</t>
        </is>
      </c>
      <c r="B190" s="19" t="n">
        <v>270.74</v>
      </c>
      <c r="C190" s="18">
        <f>MIN(FLOOR(B190,Thresholds!$B$7),Thresholds!$B$7*19)</f>
        <v/>
      </c>
    </row>
    <row r="191">
      <c r="A191" t="inlineStr">
        <is>
          <t>#5010</t>
        </is>
      </c>
      <c r="B191" s="19" t="n">
        <v>82.48999999999999</v>
      </c>
      <c r="C191" s="18">
        <f>MIN(FLOOR(B191,Thresholds!$B$7),Thresholds!$B$7*19)</f>
        <v/>
      </c>
    </row>
    <row r="192">
      <c r="A192" t="inlineStr">
        <is>
          <t>#5011</t>
        </is>
      </c>
      <c r="B192" s="19" t="n">
        <v>97.23999999999999</v>
      </c>
      <c r="C192" s="18">
        <f>MIN(FLOOR(B192,Thresholds!$B$7),Thresholds!$B$7*19)</f>
        <v/>
      </c>
    </row>
    <row r="193">
      <c r="A193" t="inlineStr">
        <is>
          <t>#5012</t>
        </is>
      </c>
      <c r="B193" s="19" t="n">
        <v>306.24</v>
      </c>
      <c r="C193" s="18">
        <f>MIN(FLOOR(B193,Thresholds!$B$7),Thresholds!$B$7*19)</f>
        <v/>
      </c>
    </row>
    <row r="194">
      <c r="A194" t="inlineStr">
        <is>
          <t>#5013</t>
        </is>
      </c>
      <c r="B194" s="19" t="n">
        <v>155.24</v>
      </c>
      <c r="C194" s="18">
        <f>MIN(FLOOR(B194,Thresholds!$B$7),Thresholds!$B$7*19)</f>
        <v/>
      </c>
    </row>
    <row r="195">
      <c r="A195" t="inlineStr">
        <is>
          <t>#5014</t>
        </is>
      </c>
      <c r="B195" s="19" t="n">
        <v>77.48999999999999</v>
      </c>
      <c r="C195" s="18">
        <f>MIN(FLOOR(B195,Thresholds!$B$7),Thresholds!$B$7*19)</f>
        <v/>
      </c>
    </row>
    <row r="196">
      <c r="A196" t="inlineStr">
        <is>
          <t>#5015</t>
        </is>
      </c>
      <c r="B196" s="19" t="n">
        <v>121.49</v>
      </c>
      <c r="C196" s="18">
        <f>MIN(FLOOR(B196,Thresholds!$B$7),Thresholds!$B$7*19)</f>
        <v/>
      </c>
    </row>
    <row r="197">
      <c r="A197" t="inlineStr">
        <is>
          <t>#5016</t>
        </is>
      </c>
      <c r="B197" s="19" t="n">
        <v>102.74</v>
      </c>
      <c r="C197" s="18">
        <f>MIN(FLOOR(B197,Thresholds!$B$7),Thresholds!$B$7*19)</f>
        <v/>
      </c>
    </row>
    <row r="198">
      <c r="A198" t="inlineStr">
        <is>
          <t>#5017</t>
        </is>
      </c>
      <c r="B198" s="19" t="n">
        <v>121.49</v>
      </c>
      <c r="C198" s="18">
        <f>MIN(FLOOR(B198,Thresholds!$B$7),Thresholds!$B$7*19)</f>
        <v/>
      </c>
    </row>
    <row r="199">
      <c r="A199" t="inlineStr">
        <is>
          <t>#5018</t>
        </is>
      </c>
      <c r="B199" s="19" t="n">
        <v>142.74</v>
      </c>
      <c r="C199" s="18">
        <f>MIN(FLOOR(B199,Thresholds!$B$7),Thresholds!$B$7*19)</f>
        <v/>
      </c>
    </row>
    <row r="200">
      <c r="A200" t="inlineStr">
        <is>
          <t>#5019</t>
        </is>
      </c>
      <c r="B200" s="19" t="n">
        <v>70.98999999999999</v>
      </c>
      <c r="C200" s="18">
        <f>MIN(FLOOR(B200,Thresholds!$B$7),Thresholds!$B$7*19)</f>
        <v/>
      </c>
    </row>
    <row r="201">
      <c r="A201" t="inlineStr">
        <is>
          <t>#5020</t>
        </is>
      </c>
      <c r="B201" s="19" t="n">
        <v>157.99</v>
      </c>
      <c r="C201" s="18">
        <f>MIN(FLOOR(B201,Thresholds!$B$7),Thresholds!$B$7*19)</f>
        <v/>
      </c>
    </row>
    <row r="202">
      <c r="A202" t="inlineStr">
        <is>
          <t>#5021</t>
        </is>
      </c>
      <c r="B202" s="19" t="n">
        <v>86.73999999999999</v>
      </c>
      <c r="C202" s="18">
        <f>MIN(FLOOR(B202,Thresholds!$B$7),Thresholds!$B$7*19)</f>
        <v/>
      </c>
    </row>
    <row r="203">
      <c r="A203" t="inlineStr">
        <is>
          <t>#5022</t>
        </is>
      </c>
      <c r="B203" s="19" t="n">
        <v>93.73999999999999</v>
      </c>
      <c r="C203" s="18">
        <f>MIN(FLOOR(B203,Thresholds!$B$7),Thresholds!$B$7*19)</f>
        <v/>
      </c>
    </row>
    <row r="204">
      <c r="A204" t="inlineStr">
        <is>
          <t>#5023</t>
        </is>
      </c>
      <c r="B204" s="19" t="n">
        <v>85.23999999999999</v>
      </c>
      <c r="C204" s="18">
        <f>MIN(FLOOR(B204,Thresholds!$B$7),Thresholds!$B$7*19)</f>
        <v/>
      </c>
    </row>
    <row r="205">
      <c r="A205" t="inlineStr">
        <is>
          <t>#5024</t>
        </is>
      </c>
      <c r="B205" s="19" t="n">
        <v>141.24</v>
      </c>
      <c r="C205" s="18">
        <f>MIN(FLOOR(B205,Thresholds!$B$7),Thresholds!$B$7*19)</f>
        <v/>
      </c>
    </row>
    <row r="206">
      <c r="A206" t="inlineStr">
        <is>
          <t>#5025</t>
        </is>
      </c>
      <c r="B206" s="19" t="n">
        <v>95.23999999999999</v>
      </c>
      <c r="C206" s="18">
        <f>MIN(FLOOR(B206,Thresholds!$B$7),Thresholds!$B$7*19)</f>
        <v/>
      </c>
    </row>
    <row r="207">
      <c r="A207" t="inlineStr">
        <is>
          <t>#5026</t>
        </is>
      </c>
      <c r="B207" s="19" t="n">
        <v>248.99</v>
      </c>
      <c r="C207" s="18">
        <f>MIN(FLOOR(B207,Thresholds!$B$7),Thresholds!$B$7*19)</f>
        <v/>
      </c>
    </row>
    <row r="208">
      <c r="A208" t="inlineStr">
        <is>
          <t>#5027</t>
        </is>
      </c>
      <c r="B208" s="19" t="n">
        <v>244.49</v>
      </c>
      <c r="C208" s="18">
        <f>MIN(FLOOR(B208,Thresholds!$B$7),Thresholds!$B$7*19)</f>
        <v/>
      </c>
    </row>
    <row r="209">
      <c r="A209" t="inlineStr">
        <is>
          <t>#5028</t>
        </is>
      </c>
      <c r="B209" s="19" t="n">
        <v>210.99</v>
      </c>
      <c r="C209" s="18">
        <f>MIN(FLOOR(B209,Thresholds!$B$7),Thresholds!$B$7*19)</f>
        <v/>
      </c>
    </row>
    <row r="210">
      <c r="A210" t="inlineStr">
        <is>
          <t>#5029</t>
        </is>
      </c>
      <c r="B210" s="19" t="n">
        <v>203.99</v>
      </c>
      <c r="C210" s="18">
        <f>MIN(FLOOR(B210,Thresholds!$B$7),Thresholds!$B$7*19)</f>
        <v/>
      </c>
    </row>
    <row r="211">
      <c r="A211" t="inlineStr">
        <is>
          <t>#5030</t>
        </is>
      </c>
      <c r="B211" s="19" t="n">
        <v>126.24</v>
      </c>
      <c r="C211" s="18">
        <f>MIN(FLOOR(B211,Thresholds!$B$7),Thresholds!$B$7*19)</f>
        <v/>
      </c>
    </row>
    <row r="212">
      <c r="A212" t="inlineStr">
        <is>
          <t>#5031</t>
        </is>
      </c>
      <c r="B212" s="19" t="n">
        <v>77.98999999999999</v>
      </c>
      <c r="C212" s="18">
        <f>MIN(FLOOR(B212,Thresholds!$B$7),Thresholds!$B$7*19)</f>
        <v/>
      </c>
    </row>
    <row r="213">
      <c r="A213" t="inlineStr">
        <is>
          <t>#5032</t>
        </is>
      </c>
      <c r="B213" s="19" t="n">
        <v>267.24</v>
      </c>
      <c r="C213" s="18">
        <f>MIN(FLOOR(B213,Thresholds!$B$7),Thresholds!$B$7*19)</f>
        <v/>
      </c>
    </row>
    <row r="214">
      <c r="A214" t="inlineStr">
        <is>
          <t>#5033</t>
        </is>
      </c>
      <c r="B214" s="19" t="n">
        <v>107.24</v>
      </c>
      <c r="C214" s="18">
        <f>MIN(FLOOR(B214,Thresholds!$B$7),Thresholds!$B$7*19)</f>
        <v/>
      </c>
    </row>
    <row r="215">
      <c r="A215" t="inlineStr">
        <is>
          <t>#5034</t>
        </is>
      </c>
      <c r="B215" s="19" t="n">
        <v>275.74</v>
      </c>
      <c r="C215" s="18">
        <f>MIN(FLOOR(B215,Thresholds!$B$7),Thresholds!$B$7*19)</f>
        <v/>
      </c>
    </row>
    <row r="216">
      <c r="A216" t="inlineStr">
        <is>
          <t>#5035</t>
        </is>
      </c>
      <c r="B216" s="19" t="n">
        <v>284.24</v>
      </c>
      <c r="C216" s="18">
        <f>MIN(FLOOR(B216,Thresholds!$B$7),Thresholds!$B$7*19)</f>
        <v/>
      </c>
    </row>
    <row r="217">
      <c r="A217" t="inlineStr">
        <is>
          <t>#5036</t>
        </is>
      </c>
      <c r="B217" s="19" t="n">
        <v>55.49</v>
      </c>
      <c r="C217" s="18">
        <f>MIN(FLOOR(B217,Thresholds!$B$7),Thresholds!$B$7*19)</f>
        <v/>
      </c>
    </row>
    <row r="218">
      <c r="A218" t="inlineStr">
        <is>
          <t>#5037</t>
        </is>
      </c>
      <c r="B218" s="19" t="n">
        <v>95.48999999999999</v>
      </c>
      <c r="C218" s="18">
        <f>MIN(FLOOR(B218,Thresholds!$B$7),Thresholds!$B$7*19)</f>
        <v/>
      </c>
    </row>
    <row r="219">
      <c r="A219" t="inlineStr">
        <is>
          <t>#5038</t>
        </is>
      </c>
      <c r="B219" s="19" t="n">
        <v>229.99</v>
      </c>
      <c r="C219" s="18">
        <f>MIN(FLOOR(B219,Thresholds!$B$7),Thresholds!$B$7*19)</f>
        <v/>
      </c>
    </row>
    <row r="220">
      <c r="A220" t="inlineStr">
        <is>
          <t>#5039</t>
        </is>
      </c>
      <c r="B220" s="19" t="n">
        <v>97.98999999999999</v>
      </c>
      <c r="C220" s="18">
        <f>MIN(FLOOR(B220,Thresholds!$B$7),Thresholds!$B$7*19)</f>
        <v/>
      </c>
    </row>
    <row r="221">
      <c r="A221" t="inlineStr">
        <is>
          <t>#5040</t>
        </is>
      </c>
      <c r="B221" s="19" t="n">
        <v>142.49</v>
      </c>
      <c r="C221" s="18">
        <f>MIN(FLOOR(B221,Thresholds!$B$7),Thresholds!$B$7*19)</f>
        <v/>
      </c>
    </row>
    <row r="222">
      <c r="A222" t="inlineStr">
        <is>
          <t>#5041</t>
        </is>
      </c>
      <c r="B222" s="19" t="n">
        <v>36.24</v>
      </c>
      <c r="C222" s="18">
        <f>MIN(FLOOR(B222,Thresholds!$B$7),Thresholds!$B$7*19)</f>
        <v/>
      </c>
    </row>
    <row r="223">
      <c r="A223" t="inlineStr">
        <is>
          <t>#5042</t>
        </is>
      </c>
      <c r="B223" s="19" t="n">
        <v>255.99</v>
      </c>
      <c r="C223" s="18">
        <f>MIN(FLOOR(B223,Thresholds!$B$7),Thresholds!$B$7*19)</f>
        <v/>
      </c>
    </row>
    <row r="224">
      <c r="A224" t="inlineStr">
        <is>
          <t>#5043</t>
        </is>
      </c>
      <c r="B224" s="19" t="n">
        <v>552.74</v>
      </c>
      <c r="C224" s="18">
        <f>MIN(FLOOR(B224,Thresholds!$B$7),Thresholds!$B$7*19)</f>
        <v/>
      </c>
    </row>
    <row r="225">
      <c r="A225" t="inlineStr">
        <is>
          <t>#5044</t>
        </is>
      </c>
      <c r="B225" s="19" t="n">
        <v>144.74</v>
      </c>
      <c r="C225" s="18">
        <f>MIN(FLOOR(B225,Thresholds!$B$7),Thresholds!$B$7*19)</f>
        <v/>
      </c>
    </row>
    <row r="226">
      <c r="A226" t="inlineStr">
        <is>
          <t>#5045</t>
        </is>
      </c>
      <c r="B226" s="19" t="n">
        <v>109.24</v>
      </c>
      <c r="C226" s="18">
        <f>MIN(FLOOR(B226,Thresholds!$B$7),Thresholds!$B$7*19)</f>
        <v/>
      </c>
    </row>
    <row r="227">
      <c r="A227" t="inlineStr">
        <is>
          <t>#5046</t>
        </is>
      </c>
      <c r="B227" s="19" t="n">
        <v>71.23999999999999</v>
      </c>
      <c r="C227" s="18">
        <f>MIN(FLOOR(B227,Thresholds!$B$7),Thresholds!$B$7*19)</f>
        <v/>
      </c>
    </row>
    <row r="228">
      <c r="A228" t="inlineStr">
        <is>
          <t>#5047</t>
        </is>
      </c>
      <c r="B228" s="19" t="n">
        <v>113.74</v>
      </c>
      <c r="C228" s="18">
        <f>MIN(FLOOR(B228,Thresholds!$B$7),Thresholds!$B$7*19)</f>
        <v/>
      </c>
    </row>
    <row r="229">
      <c r="A229" t="inlineStr">
        <is>
          <t>#5048</t>
        </is>
      </c>
      <c r="B229" s="19" t="n">
        <v>54.24</v>
      </c>
      <c r="C229" s="18">
        <f>MIN(FLOOR(B229,Thresholds!$B$7),Thresholds!$B$7*19)</f>
        <v/>
      </c>
    </row>
    <row r="230">
      <c r="A230" t="inlineStr">
        <is>
          <t>#5049</t>
        </is>
      </c>
      <c r="B230" s="19" t="n">
        <v>194.74</v>
      </c>
      <c r="C230" s="18">
        <f>MIN(FLOOR(B230,Thresholds!$B$7),Thresholds!$B$7*19)</f>
        <v/>
      </c>
    </row>
    <row r="231">
      <c r="A231" t="inlineStr">
        <is>
          <t>#5050</t>
        </is>
      </c>
      <c r="B231" s="19" t="n">
        <v>398.99</v>
      </c>
      <c r="C231" s="18">
        <f>MIN(FLOOR(B231,Thresholds!$B$7),Thresholds!$B$7*19)</f>
        <v/>
      </c>
    </row>
    <row r="232">
      <c r="A232" t="inlineStr">
        <is>
          <t>#5051</t>
        </is>
      </c>
      <c r="B232" s="19" t="n">
        <v>126.24</v>
      </c>
      <c r="C232" s="18">
        <f>MIN(FLOOR(B232,Thresholds!$B$7),Thresholds!$B$7*19)</f>
        <v/>
      </c>
    </row>
    <row r="233">
      <c r="A233" t="inlineStr">
        <is>
          <t>#5052</t>
        </is>
      </c>
      <c r="B233" s="19" t="n">
        <v>151.74</v>
      </c>
      <c r="C233" s="18">
        <f>MIN(FLOOR(B233,Thresholds!$B$7),Thresholds!$B$7*19)</f>
        <v/>
      </c>
    </row>
    <row r="234">
      <c r="A234" t="inlineStr">
        <is>
          <t>#5053</t>
        </is>
      </c>
      <c r="B234" s="19" t="n">
        <v>157.99</v>
      </c>
      <c r="C234" s="18">
        <f>MIN(FLOOR(B234,Thresholds!$B$7),Thresholds!$B$7*19)</f>
        <v/>
      </c>
    </row>
    <row r="235">
      <c r="A235" t="inlineStr">
        <is>
          <t>#5054</t>
        </is>
      </c>
      <c r="B235" s="19" t="n">
        <v>31.99</v>
      </c>
      <c r="C235" s="18">
        <f>MIN(FLOOR(B235,Thresholds!$B$7),Thresholds!$B$7*19)</f>
        <v/>
      </c>
    </row>
    <row r="236">
      <c r="A236" t="inlineStr">
        <is>
          <t>#5055</t>
        </is>
      </c>
      <c r="B236" s="19" t="n">
        <v>75.48999999999999</v>
      </c>
      <c r="C236" s="18">
        <f>MIN(FLOOR(B236,Thresholds!$B$7),Thresholds!$B$7*19)</f>
        <v/>
      </c>
    </row>
    <row r="237">
      <c r="A237" t="inlineStr">
        <is>
          <t>#5056</t>
        </is>
      </c>
      <c r="B237" s="19" t="n">
        <v>233.49</v>
      </c>
      <c r="C237" s="18">
        <f>MIN(FLOOR(B237,Thresholds!$B$7),Thresholds!$B$7*19)</f>
        <v/>
      </c>
    </row>
    <row r="238">
      <c r="A238" t="inlineStr">
        <is>
          <t>#5057</t>
        </is>
      </c>
      <c r="B238" s="19" t="n">
        <v>232.99</v>
      </c>
      <c r="C238" s="18">
        <f>MIN(FLOOR(B238,Thresholds!$B$7),Thresholds!$B$7*19)</f>
        <v/>
      </c>
    </row>
    <row r="239">
      <c r="A239" t="inlineStr">
        <is>
          <t>#5058</t>
        </is>
      </c>
      <c r="B239" s="19" t="n">
        <v>140.99</v>
      </c>
      <c r="C239" s="18">
        <f>MIN(FLOOR(B239,Thresholds!$B$7),Thresholds!$B$7*19)</f>
        <v/>
      </c>
    </row>
    <row r="240">
      <c r="A240" t="inlineStr">
        <is>
          <t>#5059</t>
        </is>
      </c>
      <c r="B240" s="19" t="n">
        <v>147.49</v>
      </c>
      <c r="C240" s="18">
        <f>MIN(FLOOR(B240,Thresholds!$B$7),Thresholds!$B$7*19)</f>
        <v/>
      </c>
    </row>
    <row r="241">
      <c r="A241" t="inlineStr">
        <is>
          <t>#5060</t>
        </is>
      </c>
      <c r="B241" s="19" t="n">
        <v>79.23999999999999</v>
      </c>
      <c r="C241" s="18">
        <f>MIN(FLOOR(B241,Thresholds!$B$7),Thresholds!$B$7*19)</f>
        <v/>
      </c>
    </row>
    <row r="242">
      <c r="A242" t="inlineStr">
        <is>
          <t>#5061</t>
        </is>
      </c>
      <c r="B242" s="19" t="n">
        <v>167.24</v>
      </c>
      <c r="C242" s="18">
        <f>MIN(FLOOR(B242,Thresholds!$B$7),Thresholds!$B$7*19)</f>
        <v/>
      </c>
    </row>
    <row r="243">
      <c r="A243" t="inlineStr">
        <is>
          <t>#5062</t>
        </is>
      </c>
      <c r="B243" s="19" t="n">
        <v>237.49</v>
      </c>
      <c r="C243" s="18">
        <f>MIN(FLOOR(B243,Thresholds!$B$7),Thresholds!$B$7*19)</f>
        <v/>
      </c>
    </row>
    <row r="244">
      <c r="A244" t="inlineStr">
        <is>
          <t>#5063</t>
        </is>
      </c>
      <c r="B244" s="19" t="n">
        <v>86.48999999999999</v>
      </c>
      <c r="C244" s="18">
        <f>MIN(FLOOR(B244,Thresholds!$B$7),Thresholds!$B$7*19)</f>
        <v/>
      </c>
    </row>
    <row r="245">
      <c r="A245" t="inlineStr">
        <is>
          <t>#5064</t>
        </is>
      </c>
      <c r="B245" s="19" t="n">
        <v>192.74</v>
      </c>
      <c r="C245" s="18">
        <f>MIN(FLOOR(B245,Thresholds!$B$7),Thresholds!$B$7*19)</f>
        <v/>
      </c>
    </row>
    <row r="246">
      <c r="A246" t="inlineStr">
        <is>
          <t>#5065</t>
        </is>
      </c>
      <c r="B246" s="19" t="n">
        <v>29.49</v>
      </c>
      <c r="C246" s="18">
        <f>MIN(FLOOR(B246,Thresholds!$B$7),Thresholds!$B$7*19)</f>
        <v/>
      </c>
    </row>
    <row r="247">
      <c r="A247" t="inlineStr">
        <is>
          <t>#5066</t>
        </is>
      </c>
      <c r="B247" s="19" t="n">
        <v>80.23999999999999</v>
      </c>
      <c r="C247" s="18">
        <f>MIN(FLOOR(B247,Thresholds!$B$7),Thresholds!$B$7*19)</f>
        <v/>
      </c>
    </row>
    <row r="248">
      <c r="A248" t="inlineStr">
        <is>
          <t>#5067</t>
        </is>
      </c>
      <c r="B248" s="19" t="n">
        <v>103.49</v>
      </c>
      <c r="C248" s="18">
        <f>MIN(FLOOR(B248,Thresholds!$B$7),Thresholds!$B$7*19)</f>
        <v/>
      </c>
    </row>
    <row r="249">
      <c r="A249" t="inlineStr">
        <is>
          <t>#5068</t>
        </is>
      </c>
      <c r="B249" s="19" t="n">
        <v>147.74</v>
      </c>
      <c r="C249" s="18">
        <f>MIN(FLOOR(B249,Thresholds!$B$7),Thresholds!$B$7*19)</f>
        <v/>
      </c>
    </row>
    <row r="250">
      <c r="A250" t="inlineStr">
        <is>
          <t>#5069</t>
        </is>
      </c>
      <c r="B250" s="19" t="n">
        <v>243.49</v>
      </c>
      <c r="C250" s="18">
        <f>MIN(FLOOR(B250,Thresholds!$B$7),Thresholds!$B$7*19)</f>
        <v/>
      </c>
    </row>
    <row r="251">
      <c r="A251" t="inlineStr">
        <is>
          <t>#5070</t>
        </is>
      </c>
      <c r="B251" s="19" t="n">
        <v>133.99</v>
      </c>
      <c r="C251" s="18">
        <f>MIN(FLOOR(B251,Thresholds!$B$7),Thresholds!$B$7*19)</f>
        <v/>
      </c>
    </row>
    <row r="252">
      <c r="A252" t="inlineStr">
        <is>
          <t>#5071</t>
        </is>
      </c>
      <c r="B252" s="19" t="n">
        <v>58.99</v>
      </c>
      <c r="C252" s="18">
        <f>MIN(FLOOR(B252,Thresholds!$B$7),Thresholds!$B$7*19)</f>
        <v/>
      </c>
    </row>
    <row r="253">
      <c r="A253" t="inlineStr">
        <is>
          <t>#5072</t>
        </is>
      </c>
      <c r="B253" s="19" t="n">
        <v>126.49</v>
      </c>
      <c r="C253" s="18">
        <f>MIN(FLOOR(B253,Thresholds!$B$7),Thresholds!$B$7*19)</f>
        <v/>
      </c>
    </row>
    <row r="254">
      <c r="A254" t="inlineStr">
        <is>
          <t>#5073</t>
        </is>
      </c>
      <c r="B254" s="19" t="n">
        <v>87.73999999999999</v>
      </c>
      <c r="C254" s="18">
        <f>MIN(FLOOR(B254,Thresholds!$B$7),Thresholds!$B$7*19)</f>
        <v/>
      </c>
    </row>
    <row r="255">
      <c r="A255" t="inlineStr">
        <is>
          <t>#5074</t>
        </is>
      </c>
      <c r="B255" s="19" t="n">
        <v>122.24</v>
      </c>
      <c r="C255" s="18">
        <f>MIN(FLOOR(B255,Thresholds!$B$7),Thresholds!$B$7*19)</f>
        <v/>
      </c>
    </row>
    <row r="256">
      <c r="A256" t="inlineStr">
        <is>
          <t>#5075</t>
        </is>
      </c>
      <c r="B256" s="19" t="n">
        <v>53.49</v>
      </c>
      <c r="C256" s="18">
        <f>MIN(FLOOR(B256,Thresholds!$B$7),Thresholds!$B$7*19)</f>
        <v/>
      </c>
    </row>
    <row r="257">
      <c r="A257" t="inlineStr">
        <is>
          <t>#5076</t>
        </is>
      </c>
      <c r="B257" s="19" t="n">
        <v>253.74</v>
      </c>
      <c r="C257" s="18">
        <f>MIN(FLOOR(B257,Thresholds!$B$7),Thresholds!$B$7*19)</f>
        <v/>
      </c>
    </row>
    <row r="258">
      <c r="A258" t="inlineStr">
        <is>
          <t>#5077</t>
        </is>
      </c>
      <c r="B258" s="19" t="n">
        <v>318.24</v>
      </c>
      <c r="C258" s="18">
        <f>MIN(FLOOR(B258,Thresholds!$B$7),Thresholds!$B$7*19)</f>
        <v/>
      </c>
    </row>
    <row r="259">
      <c r="A259" t="inlineStr">
        <is>
          <t>#5078</t>
        </is>
      </c>
      <c r="B259" s="19" t="n">
        <v>167.99</v>
      </c>
      <c r="C259" s="18">
        <f>MIN(FLOOR(B259,Thresholds!$B$7),Thresholds!$B$7*19)</f>
        <v/>
      </c>
    </row>
    <row r="260">
      <c r="A260" t="inlineStr">
        <is>
          <t>#5079</t>
        </is>
      </c>
      <c r="B260" s="19" t="n">
        <v>98.48999999999999</v>
      </c>
      <c r="C260" s="18">
        <f>MIN(FLOOR(B260,Thresholds!$B$7),Thresholds!$B$7*19)</f>
        <v/>
      </c>
    </row>
    <row r="261">
      <c r="A261" t="inlineStr">
        <is>
          <t>#5080</t>
        </is>
      </c>
      <c r="B261" s="19" t="n">
        <v>61.74</v>
      </c>
      <c r="C261" s="18">
        <f>MIN(FLOOR(B261,Thresholds!$B$7),Thresholds!$B$7*19)</f>
        <v/>
      </c>
    </row>
    <row r="262">
      <c r="A262" t="inlineStr">
        <is>
          <t>#5081</t>
        </is>
      </c>
      <c r="B262" s="19" t="n">
        <v>590.24</v>
      </c>
      <c r="C262" s="18">
        <f>MIN(FLOOR(B262,Thresholds!$B$7),Thresholds!$B$7*19)</f>
        <v/>
      </c>
    </row>
    <row r="263">
      <c r="A263" t="inlineStr">
        <is>
          <t>#5082</t>
        </is>
      </c>
      <c r="B263" s="19" t="n">
        <v>272.99</v>
      </c>
      <c r="C263" s="18">
        <f>MIN(FLOOR(B263,Thresholds!$B$7),Thresholds!$B$7*19)</f>
        <v/>
      </c>
    </row>
    <row r="264">
      <c r="A264" t="inlineStr">
        <is>
          <t>#5083</t>
        </is>
      </c>
      <c r="B264" s="19" t="n">
        <v>6.24</v>
      </c>
      <c r="C264" s="18">
        <f>MIN(FLOOR(B264,Thresholds!$B$7),Thresholds!$B$7*19)</f>
        <v/>
      </c>
    </row>
    <row r="265">
      <c r="A265" t="inlineStr">
        <is>
          <t>#5084</t>
        </is>
      </c>
      <c r="B265" s="19" t="n">
        <v>83.98999999999999</v>
      </c>
      <c r="C265" s="18">
        <f>MIN(FLOOR(B265,Thresholds!$B$7),Thresholds!$B$7*19)</f>
        <v/>
      </c>
    </row>
    <row r="266">
      <c r="A266" t="inlineStr">
        <is>
          <t>#5085</t>
        </is>
      </c>
      <c r="B266" s="19" t="n">
        <v>95.23999999999999</v>
      </c>
      <c r="C266" s="18">
        <f>MIN(FLOOR(B266,Thresholds!$B$7),Thresholds!$B$7*19)</f>
        <v/>
      </c>
    </row>
  </sheetData>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s>
  <sheetData>
    <row r="1">
      <c r="A1" s="8" t="inlineStr">
        <is>
          <t>Range start</t>
        </is>
      </c>
      <c r="B1" s="8" t="inlineStr">
        <is>
          <t>Range</t>
        </is>
      </c>
      <c r="C1" s="8" t="inlineStr">
        <is>
          <t>Orders</t>
        </is>
      </c>
      <c r="D1" s="8" t="inlineStr">
        <is>
          <t>Share</t>
        </is>
      </c>
      <c r="E1" s="8" t="inlineStr">
        <is>
          <t>Peak</t>
        </is>
      </c>
      <c r="F1" s="8" t="inlineStr">
        <is>
          <t>At or above</t>
        </is>
      </c>
    </row>
    <row r="2">
      <c r="A2" s="18">
        <f>Thresholds!$B$7*(ROW()-2)</f>
        <v/>
      </c>
      <c r="B2">
        <f>"$"&amp;A2&amp;"-"&amp;(A2+Thresholds!$B$7)</f>
        <v/>
      </c>
      <c r="C2">
        <f>COUNTIF(Orders!$C:$C,A2)</f>
        <v/>
      </c>
      <c r="D2" s="10">
        <f>C2/Thresholds!$B$2</f>
        <v/>
      </c>
      <c r="E2" s="25">
        <f>IF(C2&gt;=C3,C2+ROW()/10000,"")</f>
        <v/>
      </c>
      <c r="F2" s="10">
        <f>COUNTIF(Orders!$B:$B,"&gt;="&amp;A2)/Thresholds!$B$2</f>
        <v/>
      </c>
    </row>
    <row r="3">
      <c r="A3" s="18">
        <f>Thresholds!$B$7*(ROW()-2)</f>
        <v/>
      </c>
      <c r="B3">
        <f>"$"&amp;A3&amp;"-"&amp;(A3+Thresholds!$B$7)</f>
        <v/>
      </c>
      <c r="C3">
        <f>COUNTIF(Orders!$C:$C,A3)</f>
        <v/>
      </c>
      <c r="D3" s="10">
        <f>C3/Thresholds!$B$2</f>
        <v/>
      </c>
      <c r="E3" s="25">
        <f>IF(AND(C3&gt;C2,C3&gt;=C4),C3+ROW()/10000,"")</f>
        <v/>
      </c>
      <c r="F3" s="10">
        <f>COUNTIF(Orders!$B:$B,"&gt;="&amp;A3)/Thresholds!$B$2</f>
        <v/>
      </c>
    </row>
    <row r="4">
      <c r="A4" s="18">
        <f>Thresholds!$B$7*(ROW()-2)</f>
        <v/>
      </c>
      <c r="B4">
        <f>"$"&amp;A4&amp;"-"&amp;(A4+Thresholds!$B$7)</f>
        <v/>
      </c>
      <c r="C4">
        <f>COUNTIF(Orders!$C:$C,A4)</f>
        <v/>
      </c>
      <c r="D4" s="10">
        <f>C4/Thresholds!$B$2</f>
        <v/>
      </c>
      <c r="E4" s="25">
        <f>IF(AND(C4&gt;C3,C4&gt;=C5),C4+ROW()/10000,"")</f>
        <v/>
      </c>
      <c r="F4" s="10">
        <f>COUNTIF(Orders!$B:$B,"&gt;="&amp;A4)/Thresholds!$B$2</f>
        <v/>
      </c>
    </row>
    <row r="5">
      <c r="A5" s="18">
        <f>Thresholds!$B$7*(ROW()-2)</f>
        <v/>
      </c>
      <c r="B5">
        <f>"$"&amp;A5&amp;"-"&amp;(A5+Thresholds!$B$7)</f>
        <v/>
      </c>
      <c r="C5">
        <f>COUNTIF(Orders!$C:$C,A5)</f>
        <v/>
      </c>
      <c r="D5" s="10">
        <f>C5/Thresholds!$B$2</f>
        <v/>
      </c>
      <c r="E5" s="25">
        <f>IF(AND(C5&gt;C4,C5&gt;=C6),C5+ROW()/10000,"")</f>
        <v/>
      </c>
      <c r="F5" s="10">
        <f>COUNTIF(Orders!$B:$B,"&gt;="&amp;A5)/Thresholds!$B$2</f>
        <v/>
      </c>
    </row>
    <row r="6">
      <c r="A6" s="18">
        <f>Thresholds!$B$7*(ROW()-2)</f>
        <v/>
      </c>
      <c r="B6">
        <f>"$"&amp;A6&amp;"-"&amp;(A6+Thresholds!$B$7)</f>
        <v/>
      </c>
      <c r="C6">
        <f>COUNTIF(Orders!$C:$C,A6)</f>
        <v/>
      </c>
      <c r="D6" s="10">
        <f>C6/Thresholds!$B$2</f>
        <v/>
      </c>
      <c r="E6" s="25">
        <f>IF(AND(C6&gt;C5,C6&gt;=C7),C6+ROW()/10000,"")</f>
        <v/>
      </c>
      <c r="F6" s="10">
        <f>COUNTIF(Orders!$B:$B,"&gt;="&amp;A6)/Thresholds!$B$2</f>
        <v/>
      </c>
    </row>
    <row r="7">
      <c r="A7" s="18">
        <f>Thresholds!$B$7*(ROW()-2)</f>
        <v/>
      </c>
      <c r="B7">
        <f>"$"&amp;A7&amp;"-"&amp;(A7+Thresholds!$B$7)</f>
        <v/>
      </c>
      <c r="C7">
        <f>COUNTIF(Orders!$C:$C,A7)</f>
        <v/>
      </c>
      <c r="D7" s="10">
        <f>C7/Thresholds!$B$2</f>
        <v/>
      </c>
      <c r="E7" s="25">
        <f>IF(AND(C7&gt;C6,C7&gt;=C8),C7+ROW()/10000,"")</f>
        <v/>
      </c>
      <c r="F7" s="10">
        <f>COUNTIF(Orders!$B:$B,"&gt;="&amp;A7)/Thresholds!$B$2</f>
        <v/>
      </c>
    </row>
    <row r="8">
      <c r="A8" s="18">
        <f>Thresholds!$B$7*(ROW()-2)</f>
        <v/>
      </c>
      <c r="B8">
        <f>"$"&amp;A8&amp;"-"&amp;(A8+Thresholds!$B$7)</f>
        <v/>
      </c>
      <c r="C8">
        <f>COUNTIF(Orders!$C:$C,A8)</f>
        <v/>
      </c>
      <c r="D8" s="10">
        <f>C8/Thresholds!$B$2</f>
        <v/>
      </c>
      <c r="E8" s="25">
        <f>IF(AND(C8&gt;C7,C8&gt;=C9),C8+ROW()/10000,"")</f>
        <v/>
      </c>
      <c r="F8" s="10">
        <f>COUNTIF(Orders!$B:$B,"&gt;="&amp;A8)/Thresholds!$B$2</f>
        <v/>
      </c>
    </row>
    <row r="9">
      <c r="A9" s="18">
        <f>Thresholds!$B$7*(ROW()-2)</f>
        <v/>
      </c>
      <c r="B9">
        <f>"$"&amp;A9&amp;"-"&amp;(A9+Thresholds!$B$7)</f>
        <v/>
      </c>
      <c r="C9">
        <f>COUNTIF(Orders!$C:$C,A9)</f>
        <v/>
      </c>
      <c r="D9" s="10">
        <f>C9/Thresholds!$B$2</f>
        <v/>
      </c>
      <c r="E9" s="25">
        <f>IF(AND(C9&gt;C8,C9&gt;=C10),C9+ROW()/10000,"")</f>
        <v/>
      </c>
      <c r="F9" s="10">
        <f>COUNTIF(Orders!$B:$B,"&gt;="&amp;A9)/Thresholds!$B$2</f>
        <v/>
      </c>
    </row>
    <row r="10">
      <c r="A10" s="18">
        <f>Thresholds!$B$7*(ROW()-2)</f>
        <v/>
      </c>
      <c r="B10">
        <f>"$"&amp;A10&amp;"-"&amp;(A10+Thresholds!$B$7)</f>
        <v/>
      </c>
      <c r="C10">
        <f>COUNTIF(Orders!$C:$C,A10)</f>
        <v/>
      </c>
      <c r="D10" s="10">
        <f>C10/Thresholds!$B$2</f>
        <v/>
      </c>
      <c r="E10" s="25">
        <f>IF(AND(C10&gt;C9,C10&gt;=C11),C10+ROW()/10000,"")</f>
        <v/>
      </c>
      <c r="F10" s="10">
        <f>COUNTIF(Orders!$B:$B,"&gt;="&amp;A10)/Thresholds!$B$2</f>
        <v/>
      </c>
    </row>
    <row r="11">
      <c r="A11" s="18">
        <f>Thresholds!$B$7*(ROW()-2)</f>
        <v/>
      </c>
      <c r="B11">
        <f>"$"&amp;A11&amp;"-"&amp;(A11+Thresholds!$B$7)</f>
        <v/>
      </c>
      <c r="C11">
        <f>COUNTIF(Orders!$C:$C,A11)</f>
        <v/>
      </c>
      <c r="D11" s="10">
        <f>C11/Thresholds!$B$2</f>
        <v/>
      </c>
      <c r="E11" s="25">
        <f>IF(AND(C11&gt;C10,C11&gt;=C12),C11+ROW()/10000,"")</f>
        <v/>
      </c>
      <c r="F11" s="10">
        <f>COUNTIF(Orders!$B:$B,"&gt;="&amp;A11)/Thresholds!$B$2</f>
        <v/>
      </c>
    </row>
    <row r="12">
      <c r="A12" s="18">
        <f>Thresholds!$B$7*(ROW()-2)</f>
        <v/>
      </c>
      <c r="B12">
        <f>"$"&amp;A12&amp;"-"&amp;(A12+Thresholds!$B$7)</f>
        <v/>
      </c>
      <c r="C12">
        <f>COUNTIF(Orders!$C:$C,A12)</f>
        <v/>
      </c>
      <c r="D12" s="10">
        <f>C12/Thresholds!$B$2</f>
        <v/>
      </c>
      <c r="E12" s="25">
        <f>IF(AND(C12&gt;C11,C12&gt;=C13),C12+ROW()/10000,"")</f>
        <v/>
      </c>
      <c r="F12" s="10">
        <f>COUNTIF(Orders!$B:$B,"&gt;="&amp;A12)/Thresholds!$B$2</f>
        <v/>
      </c>
    </row>
    <row r="13">
      <c r="A13" s="18">
        <f>Thresholds!$B$7*(ROW()-2)</f>
        <v/>
      </c>
      <c r="B13">
        <f>"$"&amp;A13&amp;"-"&amp;(A13+Thresholds!$B$7)</f>
        <v/>
      </c>
      <c r="C13">
        <f>COUNTIF(Orders!$C:$C,A13)</f>
        <v/>
      </c>
      <c r="D13" s="10">
        <f>C13/Thresholds!$B$2</f>
        <v/>
      </c>
      <c r="E13" s="25">
        <f>IF(AND(C13&gt;C12,C13&gt;=C14),C13+ROW()/10000,"")</f>
        <v/>
      </c>
      <c r="F13" s="10">
        <f>COUNTIF(Orders!$B:$B,"&gt;="&amp;A13)/Thresholds!$B$2</f>
        <v/>
      </c>
    </row>
    <row r="14">
      <c r="A14" s="18">
        <f>Thresholds!$B$7*(ROW()-2)</f>
        <v/>
      </c>
      <c r="B14">
        <f>"$"&amp;A14&amp;"-"&amp;(A14+Thresholds!$B$7)</f>
        <v/>
      </c>
      <c r="C14">
        <f>COUNTIF(Orders!$C:$C,A14)</f>
        <v/>
      </c>
      <c r="D14" s="10">
        <f>C14/Thresholds!$B$2</f>
        <v/>
      </c>
      <c r="E14" s="25">
        <f>IF(AND(C14&gt;C13,C14&gt;=C15),C14+ROW()/10000,"")</f>
        <v/>
      </c>
      <c r="F14" s="10">
        <f>COUNTIF(Orders!$B:$B,"&gt;="&amp;A14)/Thresholds!$B$2</f>
        <v/>
      </c>
    </row>
    <row r="15">
      <c r="A15" s="18">
        <f>Thresholds!$B$7*(ROW()-2)</f>
        <v/>
      </c>
      <c r="B15">
        <f>"$"&amp;A15&amp;"-"&amp;(A15+Thresholds!$B$7)</f>
        <v/>
      </c>
      <c r="C15">
        <f>COUNTIF(Orders!$C:$C,A15)</f>
        <v/>
      </c>
      <c r="D15" s="10">
        <f>C15/Thresholds!$B$2</f>
        <v/>
      </c>
      <c r="E15" s="25">
        <f>IF(AND(C15&gt;C14,C15&gt;=C16),C15+ROW()/10000,"")</f>
        <v/>
      </c>
      <c r="F15" s="10">
        <f>COUNTIF(Orders!$B:$B,"&gt;="&amp;A15)/Thresholds!$B$2</f>
        <v/>
      </c>
    </row>
    <row r="16">
      <c r="A16" s="18">
        <f>Thresholds!$B$7*(ROW()-2)</f>
        <v/>
      </c>
      <c r="B16">
        <f>"$"&amp;A16&amp;"-"&amp;(A16+Thresholds!$B$7)</f>
        <v/>
      </c>
      <c r="C16">
        <f>COUNTIF(Orders!$C:$C,A16)</f>
        <v/>
      </c>
      <c r="D16" s="10">
        <f>C16/Thresholds!$B$2</f>
        <v/>
      </c>
      <c r="E16" s="25">
        <f>IF(AND(C16&gt;C15,C16&gt;=C17),C16+ROW()/10000,"")</f>
        <v/>
      </c>
      <c r="F16" s="10">
        <f>COUNTIF(Orders!$B:$B,"&gt;="&amp;A16)/Thresholds!$B$2</f>
        <v/>
      </c>
    </row>
    <row r="17">
      <c r="A17" s="18">
        <f>Thresholds!$B$7*(ROW()-2)</f>
        <v/>
      </c>
      <c r="B17">
        <f>"$"&amp;A17&amp;"-"&amp;(A17+Thresholds!$B$7)</f>
        <v/>
      </c>
      <c r="C17">
        <f>COUNTIF(Orders!$C:$C,A17)</f>
        <v/>
      </c>
      <c r="D17" s="10">
        <f>C17/Thresholds!$B$2</f>
        <v/>
      </c>
      <c r="E17" s="25">
        <f>IF(AND(C17&gt;C16,C17&gt;=C18),C17+ROW()/10000,"")</f>
        <v/>
      </c>
      <c r="F17" s="10">
        <f>COUNTIF(Orders!$B:$B,"&gt;="&amp;A17)/Thresholds!$B$2</f>
        <v/>
      </c>
    </row>
    <row r="18">
      <c r="A18" s="18">
        <f>Thresholds!$B$7*(ROW()-2)</f>
        <v/>
      </c>
      <c r="B18">
        <f>"$"&amp;A18&amp;"-"&amp;(A18+Thresholds!$B$7)</f>
        <v/>
      </c>
      <c r="C18">
        <f>COUNTIF(Orders!$C:$C,A18)</f>
        <v/>
      </c>
      <c r="D18" s="10">
        <f>C18/Thresholds!$B$2</f>
        <v/>
      </c>
      <c r="E18" s="25">
        <f>IF(AND(C18&gt;C17,C18&gt;=C19),C18+ROW()/10000,"")</f>
        <v/>
      </c>
      <c r="F18" s="10">
        <f>COUNTIF(Orders!$B:$B,"&gt;="&amp;A18)/Thresholds!$B$2</f>
        <v/>
      </c>
    </row>
    <row r="19">
      <c r="A19" s="18">
        <f>Thresholds!$B$7*(ROW()-2)</f>
        <v/>
      </c>
      <c r="B19">
        <f>"$"&amp;A19&amp;"-"&amp;(A19+Thresholds!$B$7)</f>
        <v/>
      </c>
      <c r="C19">
        <f>COUNTIF(Orders!$C:$C,A19)</f>
        <v/>
      </c>
      <c r="D19" s="10">
        <f>C19/Thresholds!$B$2</f>
        <v/>
      </c>
      <c r="E19" s="25">
        <f>IF(AND(C19&gt;C18,C19&gt;=C20),C19+ROW()/10000,"")</f>
        <v/>
      </c>
      <c r="F19" s="10">
        <f>COUNTIF(Orders!$B:$B,"&gt;="&amp;A19)/Thresholds!$B$2</f>
        <v/>
      </c>
    </row>
    <row r="20">
      <c r="A20" s="18">
        <f>Thresholds!$B$7*(ROW()-2)</f>
        <v/>
      </c>
      <c r="B20">
        <f>"$"&amp;A20&amp;"-"&amp;(A20+Thresholds!$B$7)</f>
        <v/>
      </c>
      <c r="C20">
        <f>COUNTIF(Orders!$C:$C,A20)</f>
        <v/>
      </c>
      <c r="D20" s="10">
        <f>C20/Thresholds!$B$2</f>
        <v/>
      </c>
      <c r="E20" s="25">
        <f>IF(AND(C20&gt;C19,C20&gt;=C21),C20+ROW()/10000,"")</f>
        <v/>
      </c>
      <c r="F20" s="10">
        <f>COUNTIF(Orders!$B:$B,"&gt;="&amp;A20)/Thresholds!$B$2</f>
        <v/>
      </c>
    </row>
    <row r="21">
      <c r="A21" s="18">
        <f>Thresholds!$B$7*(ROW()-2)</f>
        <v/>
      </c>
      <c r="B21">
        <f>"$"&amp;A21&amp;"+"</f>
        <v/>
      </c>
      <c r="C21">
        <f>COUNTIF(Orders!$C:$C,A21)</f>
        <v/>
      </c>
      <c r="D21" s="10">
        <f>C21/Thresholds!$B$2</f>
        <v/>
      </c>
      <c r="E21" s="25">
        <f>IF(C21&gt;C20,C21+ROW()/10000,"")</f>
        <v/>
      </c>
      <c r="F21" s="10">
        <f>COUNTIF(Orders!$B:$B,"&gt;="&amp;A21)/Thresholds!$B$2</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0" customWidth="1" min="1" max="1"/>
    <col width="18" customWidth="1" min="2" max="2"/>
    <col width="60" customWidth="1" min="3" max="3"/>
    <col width="18" customWidth="1" min="4" max="4"/>
    <col width="18" customWidth="1" min="5" max="5"/>
    <col width="18" customWidth="1" min="6" max="6"/>
    <col width="18" customWidth="1" min="7" max="7"/>
    <col width="22" customWidth="1" min="8" max="8"/>
    <col width="16" customWidth="1" min="10" max="10"/>
  </cols>
  <sheetData>
    <row r="1">
      <c r="A1" s="8" t="inlineStr">
        <is>
          <t>Setting</t>
        </is>
      </c>
      <c r="B1" s="8" t="inlineStr">
        <is>
          <t>Sample brand</t>
        </is>
      </c>
      <c r="C1" s="8" t="inlineStr">
        <is>
          <t>How it is worked out</t>
        </is>
      </c>
      <c r="D1" s="8" t="n"/>
      <c r="E1" s="8" t="n"/>
      <c r="F1" s="8" t="n"/>
      <c r="G1" s="8" t="n"/>
      <c r="H1" s="8" t="n"/>
      <c r="J1" s="16" t="inlineStr">
        <is>
          <t>Standard widths</t>
        </is>
      </c>
    </row>
    <row r="2">
      <c r="A2" t="inlineStr">
        <is>
          <t>Orders</t>
        </is>
      </c>
      <c r="B2">
        <f>COUNT(Orders!$B:$B)</f>
        <v/>
      </c>
      <c r="C2" t="inlineStr">
        <is>
          <t>Rows with an order value on Orders.</t>
        </is>
      </c>
      <c r="J2" t="n">
        <v>5</v>
      </c>
    </row>
    <row r="3">
      <c r="A3" t="inlineStr">
        <is>
          <t>Median order</t>
        </is>
      </c>
      <c r="B3" s="19">
        <f>MEDIAN(Orders!$B:$B)</f>
        <v/>
      </c>
      <c r="C3" t="inlineStr">
        <is>
          <t>Half your orders are below this, half above.</t>
        </is>
      </c>
      <c r="J3" t="n">
        <v>10</v>
      </c>
    </row>
    <row r="4">
      <c r="A4" t="inlineStr">
        <is>
          <t>Average order</t>
        </is>
      </c>
      <c r="B4" s="19">
        <f>AVERAGE(Orders!$B:$B)</f>
        <v/>
      </c>
      <c r="C4" t="inlineStr">
        <is>
          <t>Pulled up by a few large orders. Not used for thresholds.</t>
        </is>
      </c>
      <c r="J4" t="n">
        <v>15</v>
      </c>
    </row>
    <row r="5">
      <c r="A5" t="inlineStr">
        <is>
          <t>Range width, automatic</t>
        </is>
      </c>
      <c r="B5" s="18">
        <f>INDEX($J$2:$J$13,COUNTIF($J$2:$J$13,"&lt;"&amp;B3/6)+1)</f>
        <v/>
      </c>
      <c r="C5" t="inlineStr">
        <is>
          <t>About one sixth of the median, rounded up to a standard width.</t>
        </is>
      </c>
      <c r="J5" t="n">
        <v>20</v>
      </c>
    </row>
    <row r="6">
      <c r="A6" t="inlineStr">
        <is>
          <t>Range width, your choice</t>
        </is>
      </c>
      <c r="B6" s="9" t="n"/>
      <c r="C6" t="inlineStr">
        <is>
          <t>Optional. Type a width here to override the automatic one.</t>
        </is>
      </c>
      <c r="J6" t="n">
        <v>25</v>
      </c>
    </row>
    <row r="7">
      <c r="A7" t="inlineStr">
        <is>
          <t>Range width used</t>
        </is>
      </c>
      <c r="B7" s="18">
        <f>IF(ISNUMBER(B6),B6,B5)</f>
        <v/>
      </c>
      <c r="C7" t="inlineStr">
        <is>
          <t>Orders and Buckets use this.</t>
        </is>
      </c>
      <c r="J7" t="n">
        <v>30</v>
      </c>
    </row>
    <row r="8">
      <c r="A8" t="inlineStr">
        <is>
          <t>Step above a busy range</t>
        </is>
      </c>
      <c r="B8" s="21" t="n">
        <v>0.15</v>
      </c>
      <c r="C8" t="inlineStr">
        <is>
          <t>How far above the top of a busy range each threshold sits.</t>
        </is>
      </c>
      <c r="J8" t="n">
        <v>40</v>
      </c>
    </row>
    <row r="9">
      <c r="A9" t="inlineStr">
        <is>
          <t>Add-on price</t>
        </is>
      </c>
      <c r="B9" s="20" t="n">
        <v>25</v>
      </c>
      <c r="C9" t="inlineStr">
        <is>
          <t>Price of a best seller that customers add to the main products.</t>
        </is>
      </c>
      <c r="J9" t="n">
        <v>50</v>
      </c>
    </row>
    <row r="10">
      <c r="A10" t="inlineStr">
        <is>
          <t>Shipping cost per order</t>
        </is>
      </c>
      <c r="B10" s="20" t="n">
        <v>9</v>
      </c>
      <c r="C10" t="inlineStr">
        <is>
          <t>Label, packaging and pick-and-pack, from last month's invoices.</t>
        </is>
      </c>
      <c r="J10" t="n">
        <v>75</v>
      </c>
    </row>
    <row r="11">
      <c r="J11" t="n">
        <v>100</v>
      </c>
    </row>
    <row r="12">
      <c r="A12" s="8" t="inlineStr">
        <is>
          <t>Tier</t>
        </is>
      </c>
      <c r="B12" s="8" t="inlineStr">
        <is>
          <t>Threshold</t>
        </is>
      </c>
      <c r="C12" s="8" t="inlineStr">
        <is>
          <t>Gap to close</t>
        </is>
      </c>
      <c r="D12" s="8" t="inlineStr">
        <is>
          <t>Typical order in it</t>
        </is>
      </c>
      <c r="E12" s="8" t="inlineStr">
        <is>
          <t>Busy range starts at</t>
        </is>
      </c>
      <c r="F12" s="8" t="inlineStr">
        <is>
          <t>Orders in it</t>
        </is>
      </c>
      <c r="G12" s="8" t="inlineStr">
        <is>
          <t>Already at or above</t>
        </is>
      </c>
      <c r="H12" s="8" t="inlineStr">
        <is>
          <t>Within one add-on below</t>
        </is>
      </c>
      <c r="J12" t="n">
        <v>150</v>
      </c>
    </row>
    <row r="13">
      <c r="A13" t="inlineStr">
        <is>
          <t>Free shipping</t>
        </is>
      </c>
      <c r="B13" s="26">
        <f>CEILING((E13+$B$7)*(1+$B$8),5)</f>
        <v/>
      </c>
      <c r="C13" s="19">
        <f>B13-D13</f>
        <v/>
      </c>
      <c r="D13" s="19">
        <f>AVERAGEIFS(Orders!$B:$B,Orders!$C:$C,E13)</f>
        <v/>
      </c>
      <c r="E13" s="18">
        <f>INDEX(Buckets!$A$2:$A$21,MATCH(LARGE(Buckets!$E$2:$E$21,1),Buckets!$E$2:$E$21,0))</f>
        <v/>
      </c>
      <c r="F13">
        <f>INT(LARGE(Buckets!$E$2:$E$21,1))</f>
        <v/>
      </c>
      <c r="G13" s="10">
        <f>COUNTIF(Orders!$B:$B,"&gt;="&amp;B13)/$B$2</f>
        <v/>
      </c>
      <c r="H13" s="10">
        <f>COUNTIFS(Orders!$B:$B,"&gt;="&amp;(B13-$B$9),Orders!$B:$B,"&lt;"&amp;B13)/$B$2</f>
        <v/>
      </c>
      <c r="J13" t="n">
        <v>200</v>
      </c>
    </row>
    <row r="14">
      <c r="A14" t="inlineStr">
        <is>
          <t>One gift</t>
        </is>
      </c>
      <c r="B14" s="26">
        <f>CEILING((E14+$B$7)*(1+$B$8),5)</f>
        <v/>
      </c>
      <c r="C14" s="19">
        <f>B14-D14</f>
        <v/>
      </c>
      <c r="D14" s="19">
        <f>AVERAGEIFS(Orders!$B:$B,Orders!$C:$C,E14)</f>
        <v/>
      </c>
      <c r="E14" s="18">
        <f>INDEX(Buckets!$A$2:$A$21,MATCH(LARGE(Buckets!$E$2:$E$21,2),Buckets!$E$2:$E$21,0))</f>
        <v/>
      </c>
      <c r="F14">
        <f>INT(LARGE(Buckets!$E$2:$E$21,2))</f>
        <v/>
      </c>
      <c r="G14" s="10">
        <f>COUNTIF(Orders!$B:$B,"&gt;="&amp;B14)/$B$2</f>
        <v/>
      </c>
      <c r="H14" s="10">
        <f>COUNTIFS(Orders!$B:$B,"&gt;="&amp;(B14-$B$9),Orders!$B:$B,"&lt;"&amp;B14)/$B$2</f>
        <v/>
      </c>
    </row>
    <row r="15">
      <c r="A15" t="inlineStr">
        <is>
          <t>Two gifts</t>
        </is>
      </c>
      <c r="B15" s="26">
        <f>CEILING((E15+$B$7)*(1+$B$8),5)</f>
        <v/>
      </c>
      <c r="C15" s="19">
        <f>B15-D15</f>
        <v/>
      </c>
      <c r="D15" s="19">
        <f>AVERAGEIFS(Orders!$B:$B,Orders!$C:$C,E15)</f>
        <v/>
      </c>
      <c r="E15" s="18">
        <f>INDEX(Buckets!$A$2:$A$21,MATCH(LARGE(Buckets!$E$2:$E$21,3),Buckets!$E$2:$E$21,0))</f>
        <v/>
      </c>
      <c r="F15">
        <f>INT(LARGE(Buckets!$E$2:$E$21,3))</f>
        <v/>
      </c>
      <c r="G15" s="10">
        <f>COUNTIF(Orders!$B:$B,"&gt;="&amp;B15)/$B$2</f>
        <v/>
      </c>
      <c r="H15" s="10">
        <f>COUNTIFS(Orders!$B:$B,"&gt;="&amp;(B15-$B$9),Orders!$B:$B,"&lt;"&amp;B15)/$B$2</f>
        <v/>
      </c>
    </row>
    <row r="17">
      <c r="A17" t="inlineStr">
        <is>
          <t>Shipping as a share of the free-shipping threshold</t>
        </is>
      </c>
      <c r="B17" s="10">
        <f>B10/B13</f>
        <v/>
      </c>
      <c r="C17">
        <f>IF(B17&gt;0.1,"Over 10%: raise the threshold or keep charging shipping","Under 10%: free shipping at this threshold is affordable")</f>
        <v/>
      </c>
    </row>
    <row r="18">
      <c r="A18" t="inlineStr">
        <is>
          <t>Check the gap</t>
        </is>
      </c>
      <c r="C18" t="inlineStr">
        <is>
          <t>Each gap should be about the price of one product customers already add. If no product costs about the gap, move the threshold to one that does.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5" customWidth="1" min="3" max="3"/>
    <col width="15" customWidth="1" min="4" max="4"/>
    <col width="28" customWidth="1" min="5" max="5"/>
    <col width="32" customWidth="1" min="7" max="7"/>
    <col width="12" customWidth="1" min="8" max="8"/>
  </cols>
  <sheetData>
    <row r="1">
      <c r="A1" s="8" t="inlineStr">
        <is>
          <t>Combination</t>
        </is>
      </c>
      <c r="B1" s="8" t="inlineStr">
        <is>
          <t>Orders with it</t>
        </is>
      </c>
      <c r="C1" s="8" t="inlineStr">
        <is>
          <t>Share of all orders</t>
        </is>
      </c>
      <c r="D1" s="8" t="inlineStr">
        <is>
          <t>Rank</t>
        </is>
      </c>
      <c r="E1" s="8" t="inlineStr">
        <is>
          <t>Use it for</t>
        </is>
      </c>
      <c r="F1" t="inlineStr"/>
      <c r="G1" s="8" t="inlineStr">
        <is>
          <t>Setting</t>
        </is>
      </c>
      <c r="H1" s="8" t="inlineStr">
        <is>
          <t>Sample brand</t>
        </is>
      </c>
    </row>
    <row r="2">
      <c r="A2" s="12" t="inlineStr">
        <is>
          <t>Serum + Cleanser</t>
        </is>
      </c>
      <c r="B2" s="11" t="n">
        <v>212</v>
      </c>
      <c r="C2" s="10">
        <f>IF(B2="","",B2/$H$2)</f>
        <v/>
      </c>
      <c r="D2">
        <f>IF(B2="","",RANK(B2,$B$2:$B$41))</f>
        <v/>
      </c>
      <c r="E2">
        <f>IF(B2="","",IF(C2&lt;$H$3,"Too rare to bundle",IF(D2&lt;=3,"Build a gift set from it","Add-on or cross-sell pair")))</f>
        <v/>
      </c>
      <c r="G2" t="inlineStr">
        <is>
          <t>Orders in the same dates</t>
        </is>
      </c>
      <c r="H2" s="11" t="n">
        <v>4800</v>
      </c>
    </row>
    <row r="3">
      <c r="A3" s="12" t="inlineStr">
        <is>
          <t>Serum + Moisturizer</t>
        </is>
      </c>
      <c r="B3" s="11" t="n">
        <v>186</v>
      </c>
      <c r="C3" s="10">
        <f>IF(B3="","",B3/$H$2)</f>
        <v/>
      </c>
      <c r="D3">
        <f>IF(B3="","",RANK(B3,$B$2:$B$41))</f>
        <v/>
      </c>
      <c r="E3">
        <f>IF(B3="","",IF(C3&lt;$H$3,"Too rare to bundle",IF(D3&lt;=3,"Build a gift set from it","Add-on or cross-sell pair")))</f>
        <v/>
      </c>
      <c r="G3" t="inlineStr">
        <is>
          <t>Smallest share worth a gift set</t>
        </is>
      </c>
      <c r="H3" s="13" t="n">
        <v>0.01</v>
      </c>
    </row>
    <row r="4">
      <c r="A4" s="12" t="inlineStr">
        <is>
          <t>Cleanser + Lip Balm</t>
        </is>
      </c>
      <c r="B4" s="11" t="n">
        <v>154</v>
      </c>
      <c r="C4" s="10">
        <f>IF(B4="","",B4/$H$2)</f>
        <v/>
      </c>
      <c r="D4">
        <f>IF(B4="","",RANK(B4,$B$2:$B$41))</f>
        <v/>
      </c>
      <c r="E4">
        <f>IF(B4="","",IF(C4&lt;$H$3,"Too rare to bundle",IF(D4&lt;=3,"Build a gift set from it","Add-on or cross-sell pair")))</f>
        <v/>
      </c>
    </row>
    <row r="5">
      <c r="A5" s="12" t="inlineStr">
        <is>
          <t>Serum + Moisturizer + Eye Cream</t>
        </is>
      </c>
      <c r="B5" s="11" t="n">
        <v>71</v>
      </c>
      <c r="C5" s="10">
        <f>IF(B5="","",B5/$H$2)</f>
        <v/>
      </c>
      <c r="D5">
        <f>IF(B5="","",RANK(B5,$B$2:$B$41))</f>
        <v/>
      </c>
      <c r="E5">
        <f>IF(B5="","",IF(C5&lt;$H$3,"Too rare to bundle",IF(D5&lt;=3,"Build a gift set from it","Add-on or cross-sell pair")))</f>
        <v/>
      </c>
    </row>
    <row r="6">
      <c r="A6" s="12" t="inlineStr">
        <is>
          <t>Moisturizer + Cleanser</t>
        </is>
      </c>
      <c r="B6" s="11" t="n">
        <v>66</v>
      </c>
      <c r="C6" s="10">
        <f>IF(B6="","",B6/$H$2)</f>
        <v/>
      </c>
      <c r="D6">
        <f>IF(B6="","",RANK(B6,$B$2:$B$41))</f>
        <v/>
      </c>
      <c r="E6">
        <f>IF(B6="","",IF(C6&lt;$H$3,"Too rare to bundle",IF(D6&lt;=3,"Build a gift set from it","Add-on or cross-sell pair")))</f>
        <v/>
      </c>
    </row>
    <row r="7">
      <c r="A7" s="12" t="inlineStr">
        <is>
          <t>Serum + Eye Cream</t>
        </is>
      </c>
      <c r="B7" s="11" t="n">
        <v>38</v>
      </c>
      <c r="C7" s="10">
        <f>IF(B7="","",B7/$H$2)</f>
        <v/>
      </c>
      <c r="D7">
        <f>IF(B7="","",RANK(B7,$B$2:$B$41))</f>
        <v/>
      </c>
      <c r="E7">
        <f>IF(B7="","",IF(C7&lt;$H$3,"Too rare to bundle",IF(D7&lt;=3,"Build a gift set from it","Add-on or cross-sell pair")))</f>
        <v/>
      </c>
    </row>
    <row r="8">
      <c r="A8" s="12" t="inlineStr">
        <is>
          <t>Moisturizer + Lip Balm</t>
        </is>
      </c>
      <c r="B8" s="11" t="n">
        <v>21</v>
      </c>
      <c r="C8" s="10">
        <f>IF(B8="","",B8/$H$2)</f>
        <v/>
      </c>
      <c r="D8">
        <f>IF(B8="","",RANK(B8,$B$2:$B$41))</f>
        <v/>
      </c>
      <c r="E8">
        <f>IF(B8="","",IF(C8&lt;$H$3,"Too rare to bundle",IF(D8&lt;=3,"Build a gift set from it","Add-on or cross-sell pair")))</f>
        <v/>
      </c>
    </row>
    <row r="9">
      <c r="A9" s="12" t="inlineStr">
        <is>
          <t>Eye Cream + Lip Balm</t>
        </is>
      </c>
      <c r="B9" s="11" t="n">
        <v>9</v>
      </c>
      <c r="C9" s="10">
        <f>IF(B9="","",B9/$H$2)</f>
        <v/>
      </c>
      <c r="D9">
        <f>IF(B9="","",RANK(B9,$B$2:$B$41))</f>
        <v/>
      </c>
      <c r="E9">
        <f>IF(B9="","",IF(C9&lt;$H$3,"Too rare to bundle",IF(D9&lt;=3,"Build a gift set from it","Add-on or cross-sell pair")))</f>
        <v/>
      </c>
    </row>
    <row r="10">
      <c r="A10" s="12" t="n"/>
      <c r="B10" s="11" t="n"/>
      <c r="C10" s="10">
        <f>IF(B10="","",B10/$H$2)</f>
        <v/>
      </c>
      <c r="D10">
        <f>IF(B10="","",RANK(B10,$B$2:$B$41))</f>
        <v/>
      </c>
      <c r="E10">
        <f>IF(B10="","",IF(C10&lt;$H$3,"Too rare to bundle",IF(D10&lt;=3,"Build a gift set from it","Add-on or cross-sell pair")))</f>
        <v/>
      </c>
    </row>
    <row r="11">
      <c r="A11" s="12" t="n"/>
      <c r="B11" s="11" t="n"/>
      <c r="C11" s="10">
        <f>IF(B11="","",B11/$H$2)</f>
        <v/>
      </c>
      <c r="D11">
        <f>IF(B11="","",RANK(B11,$B$2:$B$41))</f>
        <v/>
      </c>
      <c r="E11">
        <f>IF(B11="","",IF(C11&lt;$H$3,"Too rare to bundle",IF(D11&lt;=3,"Build a gift set from it","Add-on or cross-sell pair")))</f>
        <v/>
      </c>
    </row>
    <row r="12">
      <c r="A12" s="12" t="n"/>
      <c r="B12" s="11" t="n"/>
      <c r="C12" s="10">
        <f>IF(B12="","",B12/$H$2)</f>
        <v/>
      </c>
      <c r="D12">
        <f>IF(B12="","",RANK(B12,$B$2:$B$41))</f>
        <v/>
      </c>
      <c r="E12">
        <f>IF(B12="","",IF(C12&lt;$H$3,"Too rare to bundle",IF(D12&lt;=3,"Build a gift set from it","Add-on or cross-sell pair")))</f>
        <v/>
      </c>
    </row>
    <row r="13">
      <c r="A13" s="12" t="n"/>
      <c r="B13" s="11" t="n"/>
      <c r="C13" s="10">
        <f>IF(B13="","",B13/$H$2)</f>
        <v/>
      </c>
      <c r="D13">
        <f>IF(B13="","",RANK(B13,$B$2:$B$41))</f>
        <v/>
      </c>
      <c r="E13">
        <f>IF(B13="","",IF(C13&lt;$H$3,"Too rare to bundle",IF(D13&lt;=3,"Build a gift set from it","Add-on or cross-sell pair")))</f>
        <v/>
      </c>
    </row>
    <row r="14">
      <c r="A14" s="12" t="n"/>
      <c r="B14" s="11" t="n"/>
      <c r="C14" s="10">
        <f>IF(B14="","",B14/$H$2)</f>
        <v/>
      </c>
      <c r="D14">
        <f>IF(B14="","",RANK(B14,$B$2:$B$41))</f>
        <v/>
      </c>
      <c r="E14">
        <f>IF(B14="","",IF(C14&lt;$H$3,"Too rare to bundle",IF(D14&lt;=3,"Build a gift set from it","Add-on or cross-sell pair")))</f>
        <v/>
      </c>
    </row>
    <row r="15">
      <c r="A15" s="12" t="n"/>
      <c r="B15" s="11" t="n"/>
      <c r="C15" s="10">
        <f>IF(B15="","",B15/$H$2)</f>
        <v/>
      </c>
      <c r="D15">
        <f>IF(B15="","",RANK(B15,$B$2:$B$41))</f>
        <v/>
      </c>
      <c r="E15">
        <f>IF(B15="","",IF(C15&lt;$H$3,"Too rare to bundle",IF(D15&lt;=3,"Build a gift set from it","Add-on or cross-sell pair")))</f>
        <v/>
      </c>
    </row>
    <row r="16">
      <c r="A16" s="12" t="n"/>
      <c r="B16" s="11" t="n"/>
      <c r="C16" s="10">
        <f>IF(B16="","",B16/$H$2)</f>
        <v/>
      </c>
      <c r="D16">
        <f>IF(B16="","",RANK(B16,$B$2:$B$41))</f>
        <v/>
      </c>
      <c r="E16">
        <f>IF(B16="","",IF(C16&lt;$H$3,"Too rare to bundle",IF(D16&lt;=3,"Build a gift set from it","Add-on or cross-sell pair")))</f>
        <v/>
      </c>
    </row>
    <row r="17">
      <c r="A17" s="12" t="n"/>
      <c r="B17" s="11" t="n"/>
      <c r="C17" s="10">
        <f>IF(B17="","",B17/$H$2)</f>
        <v/>
      </c>
      <c r="D17">
        <f>IF(B17="","",RANK(B17,$B$2:$B$41))</f>
        <v/>
      </c>
      <c r="E17">
        <f>IF(B17="","",IF(C17&lt;$H$3,"Too rare to bundle",IF(D17&lt;=3,"Build a gift set from it","Add-on or cross-sell pair")))</f>
        <v/>
      </c>
    </row>
    <row r="18">
      <c r="A18" s="12" t="n"/>
      <c r="B18" s="11" t="n"/>
      <c r="C18" s="10">
        <f>IF(B18="","",B18/$H$2)</f>
        <v/>
      </c>
      <c r="D18">
        <f>IF(B18="","",RANK(B18,$B$2:$B$41))</f>
        <v/>
      </c>
      <c r="E18">
        <f>IF(B18="","",IF(C18&lt;$H$3,"Too rare to bundle",IF(D18&lt;=3,"Build a gift set from it","Add-on or cross-sell pair")))</f>
        <v/>
      </c>
    </row>
    <row r="19">
      <c r="A19" s="12" t="n"/>
      <c r="B19" s="11" t="n"/>
      <c r="C19" s="10">
        <f>IF(B19="","",B19/$H$2)</f>
        <v/>
      </c>
      <c r="D19">
        <f>IF(B19="","",RANK(B19,$B$2:$B$41))</f>
        <v/>
      </c>
      <c r="E19">
        <f>IF(B19="","",IF(C19&lt;$H$3,"Too rare to bundle",IF(D19&lt;=3,"Build a gift set from it","Add-on or cross-sell pair")))</f>
        <v/>
      </c>
    </row>
    <row r="20">
      <c r="A20" s="12" t="n"/>
      <c r="B20" s="11" t="n"/>
      <c r="C20" s="10">
        <f>IF(B20="","",B20/$H$2)</f>
        <v/>
      </c>
      <c r="D20">
        <f>IF(B20="","",RANK(B20,$B$2:$B$41))</f>
        <v/>
      </c>
      <c r="E20">
        <f>IF(B20="","",IF(C20&lt;$H$3,"Too rare to bundle",IF(D20&lt;=3,"Build a gift set from it","Add-on or cross-sell pair")))</f>
        <v/>
      </c>
    </row>
    <row r="21">
      <c r="A21" s="12" t="n"/>
      <c r="B21" s="11" t="n"/>
      <c r="C21" s="10">
        <f>IF(B21="","",B21/$H$2)</f>
        <v/>
      </c>
      <c r="D21">
        <f>IF(B21="","",RANK(B21,$B$2:$B$41))</f>
        <v/>
      </c>
      <c r="E21">
        <f>IF(B21="","",IF(C21&lt;$H$3,"Too rare to bundle",IF(D21&lt;=3,"Build a gift set from it","Add-on or cross-sell pair")))</f>
        <v/>
      </c>
    </row>
    <row r="22">
      <c r="A22" s="12" t="n"/>
      <c r="B22" s="11" t="n"/>
      <c r="C22" s="10">
        <f>IF(B22="","",B22/$H$2)</f>
        <v/>
      </c>
      <c r="D22">
        <f>IF(B22="","",RANK(B22,$B$2:$B$41))</f>
        <v/>
      </c>
      <c r="E22">
        <f>IF(B22="","",IF(C22&lt;$H$3,"Too rare to bundle",IF(D22&lt;=3,"Build a gift set from it","Add-on or cross-sell pair")))</f>
        <v/>
      </c>
    </row>
    <row r="23">
      <c r="A23" s="12" t="n"/>
      <c r="B23" s="11" t="n"/>
      <c r="C23" s="10">
        <f>IF(B23="","",B23/$H$2)</f>
        <v/>
      </c>
      <c r="D23">
        <f>IF(B23="","",RANK(B23,$B$2:$B$41))</f>
        <v/>
      </c>
      <c r="E23">
        <f>IF(B23="","",IF(C23&lt;$H$3,"Too rare to bundle",IF(D23&lt;=3,"Build a gift set from it","Add-on or cross-sell pair")))</f>
        <v/>
      </c>
    </row>
    <row r="24">
      <c r="A24" s="12" t="n"/>
      <c r="B24" s="11" t="n"/>
      <c r="C24" s="10">
        <f>IF(B24="","",B24/$H$2)</f>
        <v/>
      </c>
      <c r="D24">
        <f>IF(B24="","",RANK(B24,$B$2:$B$41))</f>
        <v/>
      </c>
      <c r="E24">
        <f>IF(B24="","",IF(C24&lt;$H$3,"Too rare to bundle",IF(D24&lt;=3,"Build a gift set from it","Add-on or cross-sell pair")))</f>
        <v/>
      </c>
    </row>
    <row r="25">
      <c r="A25" s="12" t="n"/>
      <c r="B25" s="11" t="n"/>
      <c r="C25" s="10">
        <f>IF(B25="","",B25/$H$2)</f>
        <v/>
      </c>
      <c r="D25">
        <f>IF(B25="","",RANK(B25,$B$2:$B$41))</f>
        <v/>
      </c>
      <c r="E25">
        <f>IF(B25="","",IF(C25&lt;$H$3,"Too rare to bundle",IF(D25&lt;=3,"Build a gift set from it","Add-on or cross-sell pair")))</f>
        <v/>
      </c>
    </row>
    <row r="26">
      <c r="A26" s="12" t="n"/>
      <c r="B26" s="11" t="n"/>
      <c r="C26" s="10">
        <f>IF(B26="","",B26/$H$2)</f>
        <v/>
      </c>
      <c r="D26">
        <f>IF(B26="","",RANK(B26,$B$2:$B$41))</f>
        <v/>
      </c>
      <c r="E26">
        <f>IF(B26="","",IF(C26&lt;$H$3,"Too rare to bundle",IF(D26&lt;=3,"Build a gift set from it","Add-on or cross-sell pair")))</f>
        <v/>
      </c>
    </row>
    <row r="27">
      <c r="A27" s="12" t="n"/>
      <c r="B27" s="11" t="n"/>
      <c r="C27" s="10">
        <f>IF(B27="","",B27/$H$2)</f>
        <v/>
      </c>
      <c r="D27">
        <f>IF(B27="","",RANK(B27,$B$2:$B$41))</f>
        <v/>
      </c>
      <c r="E27">
        <f>IF(B27="","",IF(C27&lt;$H$3,"Too rare to bundle",IF(D27&lt;=3,"Build a gift set from it","Add-on or cross-sell pair")))</f>
        <v/>
      </c>
    </row>
    <row r="28">
      <c r="A28" s="12" t="n"/>
      <c r="B28" s="11" t="n"/>
      <c r="C28" s="10">
        <f>IF(B28="","",B28/$H$2)</f>
        <v/>
      </c>
      <c r="D28">
        <f>IF(B28="","",RANK(B28,$B$2:$B$41))</f>
        <v/>
      </c>
      <c r="E28">
        <f>IF(B28="","",IF(C28&lt;$H$3,"Too rare to bundle",IF(D28&lt;=3,"Build a gift set from it","Add-on or cross-sell pair")))</f>
        <v/>
      </c>
    </row>
    <row r="29">
      <c r="A29" s="12" t="n"/>
      <c r="B29" s="11" t="n"/>
      <c r="C29" s="10">
        <f>IF(B29="","",B29/$H$2)</f>
        <v/>
      </c>
      <c r="D29">
        <f>IF(B29="","",RANK(B29,$B$2:$B$41))</f>
        <v/>
      </c>
      <c r="E29">
        <f>IF(B29="","",IF(C29&lt;$H$3,"Too rare to bundle",IF(D29&lt;=3,"Build a gift set from it","Add-on or cross-sell pair")))</f>
        <v/>
      </c>
    </row>
    <row r="30">
      <c r="A30" s="12" t="n"/>
      <c r="B30" s="11" t="n"/>
      <c r="C30" s="10">
        <f>IF(B30="","",B30/$H$2)</f>
        <v/>
      </c>
      <c r="D30">
        <f>IF(B30="","",RANK(B30,$B$2:$B$41))</f>
        <v/>
      </c>
      <c r="E30">
        <f>IF(B30="","",IF(C30&lt;$H$3,"Too rare to bundle",IF(D30&lt;=3,"Build a gift set from it","Add-on or cross-sell pair")))</f>
        <v/>
      </c>
    </row>
    <row r="31">
      <c r="A31" s="12" t="n"/>
      <c r="B31" s="11" t="n"/>
      <c r="C31" s="10">
        <f>IF(B31="","",B31/$H$2)</f>
        <v/>
      </c>
      <c r="D31">
        <f>IF(B31="","",RANK(B31,$B$2:$B$41))</f>
        <v/>
      </c>
      <c r="E31">
        <f>IF(B31="","",IF(C31&lt;$H$3,"Too rare to bundle",IF(D31&lt;=3,"Build a gift set from it","Add-on or cross-sell pair")))</f>
        <v/>
      </c>
    </row>
    <row r="32">
      <c r="A32" s="12" t="n"/>
      <c r="B32" s="11" t="n"/>
      <c r="C32" s="10">
        <f>IF(B32="","",B32/$H$2)</f>
        <v/>
      </c>
      <c r="D32">
        <f>IF(B32="","",RANK(B32,$B$2:$B$41))</f>
        <v/>
      </c>
      <c r="E32">
        <f>IF(B32="","",IF(C32&lt;$H$3,"Too rare to bundle",IF(D32&lt;=3,"Build a gift set from it","Add-on or cross-sell pair")))</f>
        <v/>
      </c>
    </row>
    <row r="33">
      <c r="A33" s="12" t="n"/>
      <c r="B33" s="11" t="n"/>
      <c r="C33" s="10">
        <f>IF(B33="","",B33/$H$2)</f>
        <v/>
      </c>
      <c r="D33">
        <f>IF(B33="","",RANK(B33,$B$2:$B$41))</f>
        <v/>
      </c>
      <c r="E33">
        <f>IF(B33="","",IF(C33&lt;$H$3,"Too rare to bundle",IF(D33&lt;=3,"Build a gift set from it","Add-on or cross-sell pair")))</f>
        <v/>
      </c>
    </row>
    <row r="34">
      <c r="A34" s="12" t="n"/>
      <c r="B34" s="11" t="n"/>
      <c r="C34" s="10">
        <f>IF(B34="","",B34/$H$2)</f>
        <v/>
      </c>
      <c r="D34">
        <f>IF(B34="","",RANK(B34,$B$2:$B$41))</f>
        <v/>
      </c>
      <c r="E34">
        <f>IF(B34="","",IF(C34&lt;$H$3,"Too rare to bundle",IF(D34&lt;=3,"Build a gift set from it","Add-on or cross-sell pair")))</f>
        <v/>
      </c>
    </row>
    <row r="35">
      <c r="A35" s="12" t="n"/>
      <c r="B35" s="11" t="n"/>
      <c r="C35" s="10">
        <f>IF(B35="","",B35/$H$2)</f>
        <v/>
      </c>
      <c r="D35">
        <f>IF(B35="","",RANK(B35,$B$2:$B$41))</f>
        <v/>
      </c>
      <c r="E35">
        <f>IF(B35="","",IF(C35&lt;$H$3,"Too rare to bundle",IF(D35&lt;=3,"Build a gift set from it","Add-on or cross-sell pair")))</f>
        <v/>
      </c>
    </row>
    <row r="36">
      <c r="A36" s="12" t="n"/>
      <c r="B36" s="11" t="n"/>
      <c r="C36" s="10">
        <f>IF(B36="","",B36/$H$2)</f>
        <v/>
      </c>
      <c r="D36">
        <f>IF(B36="","",RANK(B36,$B$2:$B$41))</f>
        <v/>
      </c>
      <c r="E36">
        <f>IF(B36="","",IF(C36&lt;$H$3,"Too rare to bundle",IF(D36&lt;=3,"Build a gift set from it","Add-on or cross-sell pair")))</f>
        <v/>
      </c>
    </row>
    <row r="37">
      <c r="A37" s="12" t="n"/>
      <c r="B37" s="11" t="n"/>
      <c r="C37" s="10">
        <f>IF(B37="","",B37/$H$2)</f>
        <v/>
      </c>
      <c r="D37">
        <f>IF(B37="","",RANK(B37,$B$2:$B$41))</f>
        <v/>
      </c>
      <c r="E37">
        <f>IF(B37="","",IF(C37&lt;$H$3,"Too rare to bundle",IF(D37&lt;=3,"Build a gift set from it","Add-on or cross-sell pair")))</f>
        <v/>
      </c>
    </row>
    <row r="38">
      <c r="A38" s="12" t="n"/>
      <c r="B38" s="11" t="n"/>
      <c r="C38" s="10">
        <f>IF(B38="","",B38/$H$2)</f>
        <v/>
      </c>
      <c r="D38">
        <f>IF(B38="","",RANK(B38,$B$2:$B$41))</f>
        <v/>
      </c>
      <c r="E38">
        <f>IF(B38="","",IF(C38&lt;$H$3,"Too rare to bundle",IF(D38&lt;=3,"Build a gift set from it","Add-on or cross-sell pair")))</f>
        <v/>
      </c>
    </row>
    <row r="39">
      <c r="A39" s="12" t="n"/>
      <c r="B39" s="11" t="n"/>
      <c r="C39" s="10">
        <f>IF(B39="","",B39/$H$2)</f>
        <v/>
      </c>
      <c r="D39">
        <f>IF(B39="","",RANK(B39,$B$2:$B$41))</f>
        <v/>
      </c>
      <c r="E39">
        <f>IF(B39="","",IF(C39&lt;$H$3,"Too rare to bundle",IF(D39&lt;=3,"Build a gift set from it","Add-on or cross-sell pair")))</f>
        <v/>
      </c>
    </row>
    <row r="40">
      <c r="A40" s="12" t="n"/>
      <c r="B40" s="11" t="n"/>
      <c r="C40" s="10">
        <f>IF(B40="","",B40/$H$2)</f>
        <v/>
      </c>
      <c r="D40">
        <f>IF(B40="","",RANK(B40,$B$2:$B$41))</f>
        <v/>
      </c>
      <c r="E40">
        <f>IF(B40="","",IF(C40&lt;$H$3,"Too rare to bundle",IF(D40&lt;=3,"Build a gift set from it","Add-on or cross-sell pair")))</f>
        <v/>
      </c>
    </row>
    <row r="41">
      <c r="A41" s="12" t="n"/>
      <c r="B41" s="11" t="n"/>
      <c r="C41" s="10">
        <f>IF(B41="","",B41/$H$2)</f>
        <v/>
      </c>
      <c r="D41">
        <f>IF(B41="","",RANK(B41,$B$2:$B$41))</f>
        <v/>
      </c>
      <c r="E41">
        <f>IF(B41="","",IF(C41&lt;$H$3,"Too rare to bundle",IF(D41&lt;=3,"Build a gift set from it","Add-on or cross-sell pair")))</f>
        <v/>
      </c>
    </row>
  </sheetData>
  <pageMargins left="0.75" right="0.75" top="1" bottom="1" header="0.5" footer="0.5"/>
  <drawing xmlns:r="http://schemas.openxmlformats.org/officeDocument/2006/relationships" r:id="rId1"/>
</worksheet>
</file>

<file path=xl/worksheets/sheet12.xml><?xml version="1.0" encoding="utf-8"?>
<worksheet xmlns="http://schemas.openxmlformats.org/spreadsheetml/2006/main">
  <sheetPr>
    <outlinePr summaryBelow="1" summaryRight="1"/>
    <pageSetUpPr/>
  </sheetPr>
  <dimension ref="A1:T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32" customWidth="1" min="2" max="2"/>
    <col width="14" customWidth="1" min="3" max="3"/>
    <col width="11" customWidth="1" min="4" max="4"/>
    <col width="13" customWidth="1" min="5" max="5"/>
    <col width="14" customWidth="1" min="6" max="6"/>
    <col width="10" customWidth="1" min="7" max="7"/>
    <col width="12" customWidth="1" min="8" max="8"/>
    <col width="10" customWidth="1" min="9" max="9"/>
    <col width="10" customWidth="1" min="10" max="10"/>
    <col width="16" customWidth="1" min="11" max="11"/>
    <col width="16" customWidth="1" min="12" max="12"/>
    <col width="15" customWidth="1" min="13" max="13"/>
    <col width="14" customWidth="1" min="14" max="14"/>
    <col width="28" customWidth="1" min="15" max="15"/>
    <col width="30" customWidth="1" min="16" max="16"/>
    <col width="30" customWidth="1" min="17" max="17"/>
    <col width="3" customWidth="1" min="18" max="18"/>
    <col width="32" customWidth="1" min="19" max="19"/>
    <col width="10" customWidth="1" min="20" max="20"/>
  </cols>
  <sheetData>
    <row r="1">
      <c r="A1" s="8" t="inlineStr">
        <is>
          <t>Set</t>
        </is>
      </c>
      <c r="B1" s="8" t="inlineStr">
        <is>
          <t>Products in it</t>
        </is>
      </c>
      <c r="C1" s="8" t="inlineStr">
        <is>
          <t>Parts bought separately</t>
        </is>
      </c>
      <c r="D1" s="8" t="inlineStr">
        <is>
          <t>Set price</t>
        </is>
      </c>
      <c r="E1" s="8" t="inlineStr">
        <is>
          <t>Product cost</t>
        </is>
      </c>
      <c r="F1" s="8" t="inlineStr">
        <is>
          <t>Shipping and packaging</t>
        </is>
      </c>
      <c r="G1" s="8" t="inlineStr">
        <is>
          <t>Gift wrap</t>
        </is>
      </c>
      <c r="H1" s="8" t="inlineStr">
        <is>
          <t>Tier gift cost</t>
        </is>
      </c>
      <c r="I1" s="8" t="inlineStr">
        <is>
          <t>Saving</t>
        </is>
      </c>
      <c r="J1" s="8" t="inlineStr">
        <is>
          <t>Saving %</t>
        </is>
      </c>
      <c r="K1" s="8" t="inlineStr">
        <is>
          <t>Show the saving as</t>
        </is>
      </c>
      <c r="L1" s="8" t="inlineStr">
        <is>
          <t>Floor price, new customer</t>
        </is>
      </c>
      <c r="M1" s="8" t="inlineStr">
        <is>
          <t>Profit, new customer</t>
        </is>
      </c>
      <c r="N1" s="8" t="inlineStr">
        <is>
          <t>Profit, past buyer</t>
        </is>
      </c>
      <c r="O1" s="8" t="inlineStr">
        <is>
          <t>Where the set price lands</t>
        </is>
      </c>
      <c r="P1" s="8" t="inlineStr">
        <is>
          <t>A typical order plus this set</t>
        </is>
      </c>
      <c r="Q1" s="8" t="inlineStr">
        <is>
          <t>Use it for</t>
        </is>
      </c>
      <c r="R1" t="inlineStr"/>
      <c r="S1" s="8" t="inlineStr">
        <is>
          <t>Setting</t>
        </is>
      </c>
      <c r="T1" s="8" t="inlineStr">
        <is>
          <t>Sample brand</t>
        </is>
      </c>
    </row>
    <row r="2">
      <c r="A2" s="12" t="inlineStr">
        <is>
          <t>Small</t>
        </is>
      </c>
      <c r="B2" s="12" t="inlineStr">
        <is>
          <t>Cleanser + Lip Balm</t>
        </is>
      </c>
      <c r="C2" s="20" t="n">
        <v>50</v>
      </c>
      <c r="D2" s="20" t="n">
        <v>39</v>
      </c>
      <c r="E2" s="20" t="n">
        <v>13</v>
      </c>
      <c r="F2" s="20" t="n">
        <v>9</v>
      </c>
      <c r="G2" s="20" t="n">
        <v>2</v>
      </c>
      <c r="H2" s="20" t="n">
        <v>0</v>
      </c>
      <c r="I2" s="19">
        <f>C2-D2</f>
        <v/>
      </c>
      <c r="J2" s="10">
        <f>IF(C2&gt;0,I2/C2,0)</f>
        <v/>
      </c>
      <c r="K2">
        <f>IF(C2&lt;100,TEXT(J2,"0%")&amp;" off","$"&amp;TEXT(I2,"0")&amp;" off")</f>
        <v/>
      </c>
      <c r="L2" s="19">
        <f>(E2+F2+G2+H2+$T$3+$T$4)/(1-$T$2)</f>
        <v/>
      </c>
      <c r="M2" s="19">
        <f>D2*(1-$T$2)-E2-F2-G2-H2-$T$3-$T$4</f>
        <v/>
      </c>
      <c r="N2" s="19">
        <f>M2+$T$4</f>
        <v/>
      </c>
      <c r="O2">
        <f>IF(D2&gt;=Thresholds!$B$15,"Clears "&amp;Thresholds!$A$15&amp;" ($"&amp;Thresholds!$B$15&amp;")",IF(D2&gt;=Thresholds!$B$14,"Clears "&amp;Thresholds!$A$14&amp;" ($"&amp;Thresholds!$B$14&amp;")",IF(D2&gt;=Thresholds!$B$13,"Clears "&amp;Thresholds!$A$13&amp;" ($"&amp;Thresholds!$B$13&amp;")","$"&amp;TEXT(Thresholds!$B$13-D2,"0")&amp;" below "&amp;Thresholds!$A$13)))</f>
        <v/>
      </c>
      <c r="P2">
        <f>IF(Thresholds!$D$13+D2&gt;=Thresholds!$B$13,"$"&amp;TEXT(Thresholds!$D$13+D2,"0")&amp;": clears "&amp;Thresholds!$A$13,"$"&amp;TEXT(Thresholds!$D$13+D2,"0")&amp;": still below "&amp;Thresholds!$A$13)</f>
        <v/>
      </c>
      <c r="Q2" s="16">
        <f>IF(N2&lt;0,"Reprice: loses money even on past buyers",IF(M2&lt;0,"Past buyers and add-ons only","Use in ads and on site"))</f>
        <v/>
      </c>
      <c r="S2" t="inlineStr">
        <is>
          <t>Payment fee %</t>
        </is>
      </c>
      <c r="T2" s="13" t="n">
        <v>0.029</v>
      </c>
    </row>
    <row r="3">
      <c r="A3" s="12" t="inlineStr">
        <is>
          <t>Medium</t>
        </is>
      </c>
      <c r="B3" s="12" t="inlineStr">
        <is>
          <t>Serum + Cleanser</t>
        </is>
      </c>
      <c r="C3" s="20" t="n">
        <v>135</v>
      </c>
      <c r="D3" s="20" t="n">
        <v>119</v>
      </c>
      <c r="E3" s="20" t="n">
        <v>41</v>
      </c>
      <c r="F3" s="20" t="n">
        <v>11</v>
      </c>
      <c r="G3" s="20" t="n">
        <v>2</v>
      </c>
      <c r="H3" s="20" t="n">
        <v>0</v>
      </c>
      <c r="I3" s="19">
        <f>C3-D3</f>
        <v/>
      </c>
      <c r="J3" s="10">
        <f>IF(C3&gt;0,I3/C3,0)</f>
        <v/>
      </c>
      <c r="K3">
        <f>IF(C3&lt;100,TEXT(J3,"0%")&amp;" off","$"&amp;TEXT(I3,"0")&amp;" off")</f>
        <v/>
      </c>
      <c r="L3" s="19">
        <f>(E3+F3+G3+H3+$T$3+$T$4)/(1-$T$2)</f>
        <v/>
      </c>
      <c r="M3" s="19">
        <f>D3*(1-$T$2)-E3-F3-G3-H3-$T$3-$T$4</f>
        <v/>
      </c>
      <c r="N3" s="19">
        <f>M3+$T$4</f>
        <v/>
      </c>
      <c r="O3">
        <f>IF(D3&gt;=Thresholds!$B$15,"Clears "&amp;Thresholds!$A$15&amp;" ($"&amp;Thresholds!$B$15&amp;")",IF(D3&gt;=Thresholds!$B$14,"Clears "&amp;Thresholds!$A$14&amp;" ($"&amp;Thresholds!$B$14&amp;")",IF(D3&gt;=Thresholds!$B$13,"Clears "&amp;Thresholds!$A$13&amp;" ($"&amp;Thresholds!$B$13&amp;")","$"&amp;TEXT(Thresholds!$B$13-D3,"0")&amp;" below "&amp;Thresholds!$A$13)))</f>
        <v/>
      </c>
      <c r="P3">
        <f>IF(Thresholds!$D$13+D3&gt;=Thresholds!$B$13,"$"&amp;TEXT(Thresholds!$D$13+D3,"0")&amp;": clears "&amp;Thresholds!$A$13,"$"&amp;TEXT(Thresholds!$D$13+D3,"0")&amp;": still below "&amp;Thresholds!$A$13)</f>
        <v/>
      </c>
      <c r="Q3" s="16">
        <f>IF(N3&lt;0,"Reprice: loses money even on past buyers",IF(M3&lt;0,"Past buyers and add-ons only","Use in ads and on site"))</f>
        <v/>
      </c>
      <c r="S3" t="inlineStr">
        <is>
          <t>Fee per order</t>
        </is>
      </c>
      <c r="T3" s="20" t="n">
        <v>0.3</v>
      </c>
    </row>
    <row r="4">
      <c r="A4" s="12" t="inlineStr">
        <is>
          <t>Large</t>
        </is>
      </c>
      <c r="B4" s="12" t="inlineStr">
        <is>
          <t>Serum + Moisturizer + Eye Cream</t>
        </is>
      </c>
      <c r="C4" s="20" t="n">
        <v>205</v>
      </c>
      <c r="D4" s="20" t="n">
        <v>179</v>
      </c>
      <c r="E4" s="20" t="n">
        <v>62</v>
      </c>
      <c r="F4" s="20" t="n">
        <v>13</v>
      </c>
      <c r="G4" s="20" t="n">
        <v>3</v>
      </c>
      <c r="H4" s="20" t="n">
        <v>4</v>
      </c>
      <c r="I4" s="19">
        <f>C4-D4</f>
        <v/>
      </c>
      <c r="J4" s="10">
        <f>IF(C4&gt;0,I4/C4,0)</f>
        <v/>
      </c>
      <c r="K4">
        <f>IF(C4&lt;100,TEXT(J4,"0%")&amp;" off","$"&amp;TEXT(I4,"0")&amp;" off")</f>
        <v/>
      </c>
      <c r="L4" s="19">
        <f>(E4+F4+G4+H4+$T$3+$T$4)/(1-$T$2)</f>
        <v/>
      </c>
      <c r="M4" s="19">
        <f>D4*(1-$T$2)-E4-F4-G4-H4-$T$3-$T$4</f>
        <v/>
      </c>
      <c r="N4" s="19">
        <f>M4+$T$4</f>
        <v/>
      </c>
      <c r="O4">
        <f>IF(D4&gt;=Thresholds!$B$15,"Clears "&amp;Thresholds!$A$15&amp;" ($"&amp;Thresholds!$B$15&amp;")",IF(D4&gt;=Thresholds!$B$14,"Clears "&amp;Thresholds!$A$14&amp;" ($"&amp;Thresholds!$B$14&amp;")",IF(D4&gt;=Thresholds!$B$13,"Clears "&amp;Thresholds!$A$13&amp;" ($"&amp;Thresholds!$B$13&amp;")","$"&amp;TEXT(Thresholds!$B$13-D4,"0")&amp;" below "&amp;Thresholds!$A$13)))</f>
        <v/>
      </c>
      <c r="P4">
        <f>IF(Thresholds!$D$13+D4&gt;=Thresholds!$B$13,"$"&amp;TEXT(Thresholds!$D$13+D4,"0")&amp;": clears "&amp;Thresholds!$A$13,"$"&amp;TEXT(Thresholds!$D$13+D4,"0")&amp;": still below "&amp;Thresholds!$A$13)</f>
        <v/>
      </c>
      <c r="Q4" s="16">
        <f>IF(N4&lt;0,"Reprice: loses money even on past buyers",IF(M4&lt;0,"Past buyers and add-ons only","Use in ads and on site"))</f>
        <v/>
      </c>
      <c r="S4" t="inlineStr">
        <is>
          <t>Cost to win a new customer (CAC)</t>
        </is>
      </c>
      <c r="T4" s="20" t="n">
        <v>24</v>
      </c>
    </row>
  </sheetData>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A1:I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3" customWidth="1" min="2" max="2"/>
    <col width="13" customWidth="1" min="3" max="3"/>
    <col width="13" customWidth="1" min="4" max="4"/>
    <col width="30" customWidth="1" min="5" max="5"/>
    <col width="14" customWidth="1" min="6" max="6"/>
    <col width="40" customWidth="1" min="8" max="8"/>
    <col width="16" customWidth="1" min="9" max="9"/>
  </cols>
  <sheetData>
    <row r="1">
      <c r="A1" s="8" t="inlineStr">
        <is>
          <t>Product</t>
        </is>
      </c>
      <c r="B1" s="8" t="inlineStr">
        <is>
          <t>Price</t>
        </is>
      </c>
      <c r="C1" s="8" t="inlineStr">
        <is>
          <t>Product cost</t>
        </is>
      </c>
      <c r="D1" s="8" t="inlineStr">
        <is>
          <t>In the box?</t>
        </is>
      </c>
      <c r="E1" s="8" t="inlineStr">
        <is>
          <t>Check</t>
        </is>
      </c>
      <c r="F1" s="8" t="inlineStr">
        <is>
          <t>Ranking helper</t>
        </is>
      </c>
      <c r="G1" t="inlineStr"/>
      <c r="H1" s="8" t="inlineStr">
        <is>
          <t>Setting</t>
        </is>
      </c>
      <c r="I1" s="8" t="inlineStr">
        <is>
          <t>Sample brand</t>
        </is>
      </c>
    </row>
    <row r="2">
      <c r="A2" s="12" t="inlineStr">
        <is>
          <t>Serum, 30 ml</t>
        </is>
      </c>
      <c r="B2" s="20" t="n">
        <v>100</v>
      </c>
      <c r="C2" s="20" t="n">
        <v>32</v>
      </c>
      <c r="D2" s="12" t="inlineStr">
        <is>
          <t>Yes</t>
        </is>
      </c>
      <c r="E2">
        <f>IF(D2&lt;&gt;"Yes","",IF(B2&gt;2*$I$3/$I$2,"Take out: shoppers will pick it","OK"))</f>
        <v/>
      </c>
      <c r="F2" s="27">
        <f>IF(D2="Yes",B2+ROW()/100000,0)</f>
        <v/>
      </c>
      <c r="H2" t="inlineStr">
        <is>
          <t>Items in the box</t>
        </is>
      </c>
      <c r="I2" s="28" t="n">
        <v>5</v>
      </c>
    </row>
    <row r="3">
      <c r="A3" s="12" t="inlineStr">
        <is>
          <t>Cleanser</t>
        </is>
      </c>
      <c r="B3" s="20" t="n">
        <v>35</v>
      </c>
      <c r="C3" s="20" t="n">
        <v>9</v>
      </c>
      <c r="D3" s="12" t="inlineStr">
        <is>
          <t>Yes</t>
        </is>
      </c>
      <c r="E3">
        <f>IF(D3&lt;&gt;"Yes","",IF(B3&gt;2*$I$3/$I$2,"Take out: shoppers will pick it","OK"))</f>
        <v/>
      </c>
      <c r="F3" s="27">
        <f>IF(D3="Yes",B3+ROW()/100000,0)</f>
        <v/>
      </c>
      <c r="H3" t="inlineStr">
        <is>
          <t>Box price</t>
        </is>
      </c>
      <c r="I3" s="20" t="n">
        <v>99</v>
      </c>
    </row>
    <row r="4">
      <c r="A4" s="12" t="inlineStr">
        <is>
          <t>Body Oil</t>
        </is>
      </c>
      <c r="B4" s="20" t="n">
        <v>32</v>
      </c>
      <c r="C4" s="20" t="n">
        <v>8</v>
      </c>
      <c r="D4" s="12" t="inlineStr">
        <is>
          <t>Yes</t>
        </is>
      </c>
      <c r="E4">
        <f>IF(D4&lt;&gt;"Yes","",IF(B4&gt;2*$I$3/$I$2,"Take out: shoppers will pick it","OK"))</f>
        <v/>
      </c>
      <c r="F4" s="27">
        <f>IF(D4="Yes",B4+ROW()/100000,0)</f>
        <v/>
      </c>
      <c r="H4" t="inlineStr">
        <is>
          <t>Shipping and packaging</t>
        </is>
      </c>
      <c r="I4" s="20" t="n">
        <v>13</v>
      </c>
    </row>
    <row r="5">
      <c r="A5" s="12" t="inlineStr">
        <is>
          <t>Body Wash</t>
        </is>
      </c>
      <c r="B5" s="20" t="n">
        <v>28</v>
      </c>
      <c r="C5" s="20" t="n">
        <v>7</v>
      </c>
      <c r="D5" s="12" t="inlineStr">
        <is>
          <t>Yes</t>
        </is>
      </c>
      <c r="E5">
        <f>IF(D5&lt;&gt;"Yes","",IF(B5&gt;2*$I$3/$I$2,"Take out: shoppers will pick it","OK"))</f>
        <v/>
      </c>
      <c r="F5" s="27">
        <f>IF(D5="Yes",B5+ROW()/100000,0)</f>
        <v/>
      </c>
      <c r="H5" t="inlineStr">
        <is>
          <t>Payment fee %</t>
        </is>
      </c>
      <c r="I5" s="10">
        <f>'Gift sets'!$T$2</f>
        <v/>
      </c>
    </row>
    <row r="6">
      <c r="A6" s="12" t="inlineStr">
        <is>
          <t>Hand Cream</t>
        </is>
      </c>
      <c r="B6" s="20" t="n">
        <v>22</v>
      </c>
      <c r="C6" s="20" t="n">
        <v>6</v>
      </c>
      <c r="D6" s="12" t="inlineStr">
        <is>
          <t>Yes</t>
        </is>
      </c>
      <c r="E6">
        <f>IF(D6&lt;&gt;"Yes","",IF(B6&gt;2*$I$3/$I$2,"Take out: shoppers will pick it","OK"))</f>
        <v/>
      </c>
      <c r="F6" s="27">
        <f>IF(D6="Yes",B6+ROW()/100000,0)</f>
        <v/>
      </c>
      <c r="H6" t="inlineStr">
        <is>
          <t>Fee per order</t>
        </is>
      </c>
      <c r="I6" s="19">
        <f>'Gift sets'!$T$3</f>
        <v/>
      </c>
    </row>
    <row r="7">
      <c r="A7" s="12" t="inlineStr">
        <is>
          <t>Sheet Masks, 3-pack</t>
        </is>
      </c>
      <c r="B7" s="20" t="n">
        <v>18</v>
      </c>
      <c r="C7" s="20" t="n">
        <v>5</v>
      </c>
      <c r="D7" s="12" t="inlineStr">
        <is>
          <t>Yes</t>
        </is>
      </c>
      <c r="E7">
        <f>IF(D7&lt;&gt;"Yes","",IF(B7&gt;2*$I$3/$I$2,"Take out: shoppers will pick it","OK"))</f>
        <v/>
      </c>
      <c r="F7" s="27">
        <f>IF(D7="Yes",B7+ROW()/100000,0)</f>
        <v/>
      </c>
      <c r="H7" t="inlineStr">
        <is>
          <t>Cost to win a new customer (CAC)</t>
        </is>
      </c>
      <c r="I7" s="19">
        <f>'Gift sets'!$T$4</f>
        <v/>
      </c>
    </row>
    <row r="8">
      <c r="A8" s="12" t="inlineStr">
        <is>
          <t>Lip Balm</t>
        </is>
      </c>
      <c r="B8" s="20" t="n">
        <v>15</v>
      </c>
      <c r="C8" s="20" t="n">
        <v>4</v>
      </c>
      <c r="D8" s="12" t="inlineStr">
        <is>
          <t>Yes</t>
        </is>
      </c>
      <c r="E8">
        <f>IF(D8&lt;&gt;"Yes","",IF(B8&gt;2*$I$3/$I$2,"Take out: shoppers will pick it","OK"))</f>
        <v/>
      </c>
      <c r="F8" s="27">
        <f>IF(D8="Yes",B8+ROW()/100000,0)</f>
        <v/>
      </c>
      <c r="H8" t="inlineStr"/>
    </row>
    <row r="9">
      <c r="A9" s="12" t="n"/>
      <c r="B9" s="20" t="n"/>
      <c r="C9" s="20" t="n"/>
      <c r="D9" s="12" t="n"/>
      <c r="E9">
        <f>IF(D9&lt;&gt;"Yes","",IF(B9&gt;2*$I$3/$I$2,"Take out: shoppers will pick it","OK"))</f>
        <v/>
      </c>
      <c r="F9" s="27">
        <f>IF(D9="Yes",B9+ROW()/100000,0)</f>
        <v/>
      </c>
      <c r="H9" t="inlineStr">
        <is>
          <t>Box price per item</t>
        </is>
      </c>
      <c r="I9" s="19">
        <f>I3/I2</f>
        <v/>
      </c>
    </row>
    <row r="10">
      <c r="A10" s="12" t="n"/>
      <c r="B10" s="20" t="n"/>
      <c r="C10" s="20" t="n"/>
      <c r="D10" s="12" t="n"/>
      <c r="E10">
        <f>IF(D10&lt;&gt;"Yes","",IF(B10&gt;2*$I$3/$I$2,"Take out: shoppers will pick it","OK"))</f>
        <v/>
      </c>
      <c r="F10" s="27">
        <f>IF(D10="Yes",B10+ROW()/100000,0)</f>
        <v/>
      </c>
      <c r="H10" t="inlineStr">
        <is>
          <t>Most expensive box: parts</t>
        </is>
      </c>
      <c r="I10" s="19">
        <f>SUMPRODUCT((($F$2:$F$31&gt;=LARGE($F$2:$F$31,$I$2))*($F$2:$F$31&gt;0))*$B$2:$B$31)</f>
        <v/>
      </c>
    </row>
    <row r="11">
      <c r="A11" s="12" t="n"/>
      <c r="B11" s="20" t="n"/>
      <c r="C11" s="20" t="n"/>
      <c r="D11" s="12" t="n"/>
      <c r="E11">
        <f>IF(D11&lt;&gt;"Yes","",IF(B11&gt;2*$I$3/$I$2,"Take out: shoppers will pick it","OK"))</f>
        <v/>
      </c>
      <c r="F11" s="27">
        <f>IF(D11="Yes",B11+ROW()/100000,0)</f>
        <v/>
      </c>
      <c r="H11" t="inlineStr">
        <is>
          <t>Most expensive box: product cost</t>
        </is>
      </c>
      <c r="I11" s="19">
        <f>SUMPRODUCT((($F$2:$F$31&gt;=LARGE($F$2:$F$31,$I$2))*($F$2:$F$31&gt;0))*$C$2:$C$31)</f>
        <v/>
      </c>
    </row>
    <row r="12">
      <c r="A12" s="12" t="n"/>
      <c r="B12" s="20" t="n"/>
      <c r="C12" s="20" t="n"/>
      <c r="D12" s="12" t="n"/>
      <c r="E12">
        <f>IF(D12&lt;&gt;"Yes","",IF(B12&gt;2*$I$3/$I$2,"Take out: shoppers will pick it","OK"))</f>
        <v/>
      </c>
      <c r="F12" s="27">
        <f>IF(D12="Yes",B12+ROW()/100000,0)</f>
        <v/>
      </c>
      <c r="H12" t="inlineStr">
        <is>
          <t>Most expensive box: saving</t>
        </is>
      </c>
      <c r="I12" s="10">
        <f>IF(I10&gt;0,1-I3/I10,0)</f>
        <v/>
      </c>
    </row>
    <row r="13">
      <c r="A13" s="12" t="n"/>
      <c r="B13" s="20" t="n"/>
      <c r="C13" s="20" t="n"/>
      <c r="D13" s="12" t="n"/>
      <c r="E13">
        <f>IF(D13&lt;&gt;"Yes","",IF(B13&gt;2*$I$3/$I$2,"Take out: shoppers will pick it","OK"))</f>
        <v/>
      </c>
      <c r="F13" s="27">
        <f>IF(D13="Yes",B13+ROW()/100000,0)</f>
        <v/>
      </c>
      <c r="H13" t="inlineStr">
        <is>
          <t>Most expensive box: profit, new customer</t>
        </is>
      </c>
      <c r="I13" s="22">
        <f>I3*(1-I5)-I11-I4-I6-I7</f>
        <v/>
      </c>
    </row>
    <row r="14">
      <c r="A14" s="12" t="n"/>
      <c r="B14" s="20" t="n"/>
      <c r="C14" s="20" t="n"/>
      <c r="D14" s="12" t="n"/>
      <c r="E14">
        <f>IF(D14&lt;&gt;"Yes","",IF(B14&gt;2*$I$3/$I$2,"Take out: shoppers will pick it","OK"))</f>
        <v/>
      </c>
      <c r="F14" s="27">
        <f>IF(D14="Yes",B14+ROW()/100000,0)</f>
        <v/>
      </c>
      <c r="H14" t="inlineStr">
        <is>
          <t>Typical box: parts</t>
        </is>
      </c>
      <c r="I14" s="19">
        <f>AVERAGEIF($D$2:$D$31,"Yes",$B$2:$B$31)*I2</f>
        <v/>
      </c>
    </row>
    <row r="15">
      <c r="A15" s="12" t="n"/>
      <c r="B15" s="20" t="n"/>
      <c r="C15" s="20" t="n"/>
      <c r="D15" s="12" t="n"/>
      <c r="E15">
        <f>IF(D15&lt;&gt;"Yes","",IF(B15&gt;2*$I$3/$I$2,"Take out: shoppers will pick it","OK"))</f>
        <v/>
      </c>
      <c r="F15" s="27">
        <f>IF(D15="Yes",B15+ROW()/100000,0)</f>
        <v/>
      </c>
      <c r="H15" t="inlineStr">
        <is>
          <t>Typical box: profit, new customer</t>
        </is>
      </c>
      <c r="I15" s="19">
        <f>I3*(1-I5)-AVERAGEIF($D$2:$D$31,"Yes",$C$2:$C$31)*I2-I4-I6-I7</f>
        <v/>
      </c>
    </row>
    <row r="16">
      <c r="A16" s="12" t="n"/>
      <c r="B16" s="20" t="n"/>
      <c r="C16" s="20" t="n"/>
      <c r="D16" s="12" t="n"/>
      <c r="E16">
        <f>IF(D16&lt;&gt;"Yes","",IF(B16&gt;2*$I$3/$I$2,"Take out: shoppers will pick it","OK"))</f>
        <v/>
      </c>
      <c r="F16" s="27">
        <f>IF(D16="Yes",B16+ROW()/100000,0)</f>
        <v/>
      </c>
      <c r="H16" t="inlineStr">
        <is>
          <t>Verdict</t>
        </is>
      </c>
      <c r="I16" s="29">
        <f>IF(I13&lt;0,"Loses money when a shopper picks the most expensive items: take out the flagged ones or raise the price","Safe: even the most expensive box makes money")</f>
        <v/>
      </c>
    </row>
    <row r="17">
      <c r="A17" s="12" t="n"/>
      <c r="B17" s="20" t="n"/>
      <c r="C17" s="20" t="n"/>
      <c r="D17" s="12" t="n"/>
      <c r="E17">
        <f>IF(D17&lt;&gt;"Yes","",IF(B17&gt;2*$I$3/$I$2,"Take out: shoppers will pick it","OK"))</f>
        <v/>
      </c>
      <c r="F17" s="27">
        <f>IF(D17="Yes",B17+ROW()/100000,0)</f>
        <v/>
      </c>
    </row>
    <row r="18">
      <c r="A18" s="12" t="n"/>
      <c r="B18" s="20" t="n"/>
      <c r="C18" s="20" t="n"/>
      <c r="D18" s="12" t="n"/>
      <c r="E18">
        <f>IF(D18&lt;&gt;"Yes","",IF(B18&gt;2*$I$3/$I$2,"Take out: shoppers will pick it","OK"))</f>
        <v/>
      </c>
      <c r="F18" s="27">
        <f>IF(D18="Yes",B18+ROW()/100000,0)</f>
        <v/>
      </c>
    </row>
    <row r="19">
      <c r="A19" s="12" t="n"/>
      <c r="B19" s="20" t="n"/>
      <c r="C19" s="20" t="n"/>
      <c r="D19" s="12" t="n"/>
      <c r="E19">
        <f>IF(D19&lt;&gt;"Yes","",IF(B19&gt;2*$I$3/$I$2,"Take out: shoppers will pick it","OK"))</f>
        <v/>
      </c>
      <c r="F19" s="27">
        <f>IF(D19="Yes",B19+ROW()/100000,0)</f>
        <v/>
      </c>
    </row>
    <row r="20">
      <c r="A20" s="12" t="n"/>
      <c r="B20" s="20" t="n"/>
      <c r="C20" s="20" t="n"/>
      <c r="D20" s="12" t="n"/>
      <c r="E20">
        <f>IF(D20&lt;&gt;"Yes","",IF(B20&gt;2*$I$3/$I$2,"Take out: shoppers will pick it","OK"))</f>
        <v/>
      </c>
      <c r="F20" s="27">
        <f>IF(D20="Yes",B20+ROW()/100000,0)</f>
        <v/>
      </c>
    </row>
    <row r="21">
      <c r="A21" s="12" t="n"/>
      <c r="B21" s="20" t="n"/>
      <c r="C21" s="20" t="n"/>
      <c r="D21" s="12" t="n"/>
      <c r="E21">
        <f>IF(D21&lt;&gt;"Yes","",IF(B21&gt;2*$I$3/$I$2,"Take out: shoppers will pick it","OK"))</f>
        <v/>
      </c>
      <c r="F21" s="27">
        <f>IF(D21="Yes",B21+ROW()/100000,0)</f>
        <v/>
      </c>
    </row>
    <row r="22">
      <c r="A22" s="12" t="n"/>
      <c r="B22" s="20" t="n"/>
      <c r="C22" s="20" t="n"/>
      <c r="D22" s="12" t="n"/>
      <c r="E22">
        <f>IF(D22&lt;&gt;"Yes","",IF(B22&gt;2*$I$3/$I$2,"Take out: shoppers will pick it","OK"))</f>
        <v/>
      </c>
      <c r="F22" s="27">
        <f>IF(D22="Yes",B22+ROW()/100000,0)</f>
        <v/>
      </c>
    </row>
    <row r="23">
      <c r="A23" s="12" t="n"/>
      <c r="B23" s="20" t="n"/>
      <c r="C23" s="20" t="n"/>
      <c r="D23" s="12" t="n"/>
      <c r="E23">
        <f>IF(D23&lt;&gt;"Yes","",IF(B23&gt;2*$I$3/$I$2,"Take out: shoppers will pick it","OK"))</f>
        <v/>
      </c>
      <c r="F23" s="27">
        <f>IF(D23="Yes",B23+ROW()/100000,0)</f>
        <v/>
      </c>
    </row>
    <row r="24">
      <c r="A24" s="12" t="n"/>
      <c r="B24" s="20" t="n"/>
      <c r="C24" s="20" t="n"/>
      <c r="D24" s="12" t="n"/>
      <c r="E24">
        <f>IF(D24&lt;&gt;"Yes","",IF(B24&gt;2*$I$3/$I$2,"Take out: shoppers will pick it","OK"))</f>
        <v/>
      </c>
      <c r="F24" s="27">
        <f>IF(D24="Yes",B24+ROW()/100000,0)</f>
        <v/>
      </c>
    </row>
    <row r="25">
      <c r="A25" s="12" t="n"/>
      <c r="B25" s="20" t="n"/>
      <c r="C25" s="20" t="n"/>
      <c r="D25" s="12" t="n"/>
      <c r="E25">
        <f>IF(D25&lt;&gt;"Yes","",IF(B25&gt;2*$I$3/$I$2,"Take out: shoppers will pick it","OK"))</f>
        <v/>
      </c>
      <c r="F25" s="27">
        <f>IF(D25="Yes",B25+ROW()/100000,0)</f>
        <v/>
      </c>
    </row>
    <row r="26">
      <c r="A26" s="12" t="n"/>
      <c r="B26" s="20" t="n"/>
      <c r="C26" s="20" t="n"/>
      <c r="D26" s="12" t="n"/>
      <c r="E26">
        <f>IF(D26&lt;&gt;"Yes","",IF(B26&gt;2*$I$3/$I$2,"Take out: shoppers will pick it","OK"))</f>
        <v/>
      </c>
      <c r="F26" s="27">
        <f>IF(D26="Yes",B26+ROW()/100000,0)</f>
        <v/>
      </c>
    </row>
    <row r="27">
      <c r="A27" s="12" t="n"/>
      <c r="B27" s="20" t="n"/>
      <c r="C27" s="20" t="n"/>
      <c r="D27" s="12" t="n"/>
      <c r="E27">
        <f>IF(D27&lt;&gt;"Yes","",IF(B27&gt;2*$I$3/$I$2,"Take out: shoppers will pick it","OK"))</f>
        <v/>
      </c>
      <c r="F27" s="27">
        <f>IF(D27="Yes",B27+ROW()/100000,0)</f>
        <v/>
      </c>
    </row>
    <row r="28">
      <c r="A28" s="12" t="n"/>
      <c r="B28" s="20" t="n"/>
      <c r="C28" s="20" t="n"/>
      <c r="D28" s="12" t="n"/>
      <c r="E28">
        <f>IF(D28&lt;&gt;"Yes","",IF(B28&gt;2*$I$3/$I$2,"Take out: shoppers will pick it","OK"))</f>
        <v/>
      </c>
      <c r="F28" s="27">
        <f>IF(D28="Yes",B28+ROW()/100000,0)</f>
        <v/>
      </c>
    </row>
    <row r="29">
      <c r="A29" s="12" t="n"/>
      <c r="B29" s="20" t="n"/>
      <c r="C29" s="20" t="n"/>
      <c r="D29" s="12" t="n"/>
      <c r="E29">
        <f>IF(D29&lt;&gt;"Yes","",IF(B29&gt;2*$I$3/$I$2,"Take out: shoppers will pick it","OK"))</f>
        <v/>
      </c>
      <c r="F29" s="27">
        <f>IF(D29="Yes",B29+ROW()/100000,0)</f>
        <v/>
      </c>
    </row>
    <row r="30">
      <c r="A30" s="12" t="n"/>
      <c r="B30" s="20" t="n"/>
      <c r="C30" s="20" t="n"/>
      <c r="D30" s="12" t="n"/>
      <c r="E30">
        <f>IF(D30&lt;&gt;"Yes","",IF(B30&gt;2*$I$3/$I$2,"Take out: shoppers will pick it","OK"))</f>
        <v/>
      </c>
      <c r="F30" s="27">
        <f>IF(D30="Yes",B30+ROW()/100000,0)</f>
        <v/>
      </c>
    </row>
    <row r="31">
      <c r="A31" s="12" t="n"/>
      <c r="B31" s="20" t="n"/>
      <c r="C31" s="20" t="n"/>
      <c r="D31" s="12" t="n"/>
      <c r="E31">
        <f>IF(D31&lt;&gt;"Yes","",IF(B31&gt;2*$I$3/$I$2,"Take out: shoppers will pick it","OK"))</f>
        <v/>
      </c>
      <c r="F31" s="27">
        <f>IF(D31="Yes",B31+ROW()/100000,0)</f>
        <v/>
      </c>
    </row>
  </sheetData>
  <pageMargins left="0.75" right="0.75" top="1" bottom="1" header="0.5" footer="0.5"/>
  <drawing xmlns:r="http://schemas.openxmlformats.org/officeDocument/2006/relationships" r:id="rId1"/>
</worksheet>
</file>

<file path=xl/worksheets/sheet1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6" customWidth="1" min="1" max="1"/>
    <col width="36" customWidth="1" min="2" max="2"/>
    <col width="60" customWidth="1" min="3" max="3"/>
    <col width="16" customWidth="1" min="4" max="4"/>
    <col width="16" customWidth="1" min="5" max="5"/>
    <col width="44" customWidth="1" min="6" max="6"/>
  </cols>
  <sheetData>
    <row r="1">
      <c r="A1" s="8" t="inlineStr">
        <is>
          <t>Cart</t>
        </is>
      </c>
      <c r="B1" s="8" t="inlineStr">
        <is>
          <t>What's in it</t>
        </is>
      </c>
      <c r="C1" s="8" t="inlineStr">
        <is>
          <t>What should apply</t>
        </is>
      </c>
      <c r="D1" s="8" t="inlineStr">
        <is>
          <t>Expected to pay, before tax</t>
        </is>
      </c>
      <c r="E1" s="8" t="inlineStr">
        <is>
          <t>Actual at checkout</t>
        </is>
      </c>
      <c r="F1" s="8" t="inlineStr">
        <is>
          <t>Result</t>
        </is>
      </c>
    </row>
    <row r="2">
      <c r="A2" s="12" t="inlineStr">
        <is>
          <t>1</t>
        </is>
      </c>
      <c r="B2" s="12" t="inlineStr">
        <is>
          <t>Serum ($100)</t>
        </is>
      </c>
      <c r="C2" s="3" t="inlineStr">
        <is>
          <t>20% off. Under $115, so shipping is charged.</t>
        </is>
      </c>
      <c r="D2" s="20" t="n">
        <v>86.95</v>
      </c>
      <c r="E2" s="20" t="n"/>
      <c r="F2" s="16">
        <f>IF(E2="","Not tested",IF(ABS(E2-D2)&lt;0.01,"Pass","Fix: check Combinations and the minimum requirements"))</f>
        <v/>
      </c>
    </row>
    <row r="3">
      <c r="A3" s="12" t="inlineStr">
        <is>
          <t>2</t>
        </is>
      </c>
      <c r="B3" s="12" t="inlineStr">
        <is>
          <t>Serum + Cleanser ($135)</t>
        </is>
      </c>
      <c r="C3" s="3" t="inlineStr">
        <is>
          <t>20% off makes it $108: under $115 after the discount, so shipping is charged.</t>
        </is>
      </c>
      <c r="D3" s="20" t="n">
        <v>114.95</v>
      </c>
      <c r="E3" s="20" t="n"/>
      <c r="F3" s="16">
        <f>IF(E3="","Not tested",IF(ABS(E3-D3)&lt;0.01,"Pass","Fix: check Combinations and the minimum requirements"))</f>
        <v/>
      </c>
    </row>
    <row r="4">
      <c r="A4" s="12" t="inlineStr">
        <is>
          <t>3</t>
        </is>
      </c>
      <c r="B4" s="12" t="inlineStr">
        <is>
          <t>Medium gift set ($119)</t>
        </is>
      </c>
      <c r="C4" s="3" t="inlineStr">
        <is>
          <t>No 20% off on gift sets. Over $115: free shipping.</t>
        </is>
      </c>
      <c r="D4" s="20" t="n">
        <v>119</v>
      </c>
      <c r="E4" s="20" t="n"/>
      <c r="F4" s="16">
        <f>IF(E4="","Not tested",IF(ABS(E4-D4)&lt;0.01,"Pass","Fix: check Combinations and the minimum requirements"))</f>
        <v/>
      </c>
    </row>
    <row r="5">
      <c r="A5" s="12" t="inlineStr">
        <is>
          <t>4</t>
        </is>
      </c>
      <c r="B5" s="12" t="inlineStr">
        <is>
          <t>Serum + Moisturizer + Cleanser ($195)</t>
        </is>
      </c>
      <c r="C5" s="3" t="inlineStr">
        <is>
          <t>20% off makes it $156. Free shipping, no gift (under $175).</t>
        </is>
      </c>
      <c r="D5" s="20" t="n">
        <v>156</v>
      </c>
      <c r="E5" s="20" t="n"/>
      <c r="F5" s="16">
        <f>IF(E5="","Not tested",IF(ABS(E5-D5)&lt;0.01,"Pass","Fix: check Combinations and the minimum requirements"))</f>
        <v/>
      </c>
    </row>
    <row r="6">
      <c r="A6" s="12" t="inlineStr">
        <is>
          <t>5</t>
        </is>
      </c>
      <c r="B6" s="12" t="inlineStr">
        <is>
          <t>Large gift set ($179) + Lip Balm ($15)</t>
        </is>
      </c>
      <c r="C6" s="3" t="inlineStr">
        <is>
          <t>Lip balm 20% off: $191. Free shipping and the free gift.</t>
        </is>
      </c>
      <c r="D6" s="20" t="n">
        <v>191</v>
      </c>
      <c r="E6" s="20" t="n"/>
      <c r="F6" s="16">
        <f>IF(E6="","Not tested",IF(ABS(E6-D6)&lt;0.01,"Pass","Fix: check Combinations and the minimum requirements"))</f>
        <v/>
      </c>
    </row>
    <row r="7">
      <c r="A7" s="12" t="inlineStr">
        <is>
          <t>6</t>
        </is>
      </c>
      <c r="B7" s="12" t="inlineStr">
        <is>
          <t>Cart 4 + code FIRST100</t>
        </is>
      </c>
      <c r="C7" s="3" t="inlineStr">
        <is>
          <t>Cart 4 plus the free mystery gift; the code combines with the 20% off.</t>
        </is>
      </c>
      <c r="D7" s="20" t="n">
        <v>156</v>
      </c>
      <c r="E7" s="20" t="n"/>
      <c r="F7" s="16">
        <f>IF(E7="","Not tested",IF(ABS(E7-D7)&lt;0.01,"Pass","Fix: check Combinations and the minimum requirements"))</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2026-10-13T21:04:51Z</dcterms:created>
  <dcterms:modified xmlns:dcterms="http://purl.org/dc/terms/" xmlns:xsi="http://www.w3.org/2001/XMLSchema-instance" xsi:type="dcterms:W3CDTF">2026-10-13T21:04:51Z</dcterms:modified>
</cp:coreProperties>
</file>